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Rujana D\izvješća i planovi\"/>
    </mc:Choice>
  </mc:AlternateContent>
  <bookViews>
    <workbookView xWindow="0" yWindow="0" windowWidth="23985" windowHeight="1084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44" i="1"/>
  <c r="F43" i="1"/>
  <c r="F24" i="1"/>
  <c r="F23" i="1"/>
  <c r="D82" i="1" l="1"/>
  <c r="D77" i="1"/>
  <c r="E43" i="1" l="1"/>
  <c r="E44" i="1"/>
  <c r="E45" i="1"/>
  <c r="E46" i="1"/>
  <c r="E47" i="1"/>
  <c r="E48" i="1"/>
  <c r="E49" i="1"/>
  <c r="E50" i="1"/>
  <c r="E51" i="1"/>
  <c r="E52" i="1"/>
  <c r="E53" i="1"/>
  <c r="E55" i="1"/>
  <c r="E57" i="1"/>
  <c r="E60" i="1"/>
  <c r="E61" i="1"/>
  <c r="E62" i="1"/>
  <c r="E63" i="1"/>
  <c r="E64" i="1"/>
  <c r="E65" i="1"/>
  <c r="E66" i="1"/>
  <c r="E67" i="1"/>
  <c r="E68" i="1"/>
  <c r="E69" i="1"/>
  <c r="E72" i="1"/>
  <c r="E77" i="1"/>
  <c r="E78" i="1"/>
  <c r="E79" i="1"/>
  <c r="E80" i="1"/>
  <c r="E82" i="1"/>
  <c r="E32" i="1"/>
  <c r="E33" i="1"/>
  <c r="E36" i="1"/>
  <c r="E37" i="1"/>
  <c r="E38" i="1"/>
  <c r="E39" i="1"/>
  <c r="E31" i="1"/>
  <c r="E13" i="1"/>
  <c r="E14" i="1"/>
  <c r="E15" i="1"/>
  <c r="E16" i="1"/>
  <c r="E17" i="1"/>
  <c r="E18" i="1"/>
  <c r="E19" i="1"/>
  <c r="E24" i="1"/>
  <c r="E25" i="1"/>
  <c r="E27" i="1"/>
  <c r="E7" i="1"/>
  <c r="E8" i="1"/>
  <c r="E9" i="1"/>
  <c r="E10" i="1"/>
  <c r="E5" i="1"/>
  <c r="E4" i="1"/>
  <c r="C77" i="1"/>
  <c r="C75" i="1"/>
  <c r="C69" i="1"/>
  <c r="C64" i="1"/>
  <c r="C59" i="1"/>
  <c r="C52" i="1"/>
  <c r="C50" i="1"/>
  <c r="C49" i="1"/>
  <c r="C45" i="1"/>
  <c r="C42" i="1"/>
  <c r="C36" i="1"/>
  <c r="C31" i="1"/>
  <c r="C26" i="1"/>
  <c r="C23" i="1"/>
  <c r="C12" i="1"/>
  <c r="C11" i="1" s="1"/>
  <c r="C6" i="1"/>
  <c r="C29" i="1" s="1"/>
  <c r="D45" i="1"/>
  <c r="D6" i="1"/>
  <c r="D12" i="1"/>
  <c r="E12" i="1" s="1"/>
  <c r="E6" i="1" l="1"/>
  <c r="C41" i="1"/>
  <c r="C35" i="1" s="1"/>
  <c r="C82" i="1" s="1"/>
  <c r="C83" i="1" s="1"/>
  <c r="D52" i="1"/>
  <c r="D26" i="1"/>
  <c r="E26" i="1" s="1"/>
  <c r="D64" i="1" l="1"/>
  <c r="D42" i="1"/>
  <c r="E42" i="1" s="1"/>
  <c r="D23" i="1" l="1"/>
  <c r="E23" i="1" s="1"/>
  <c r="D11" i="1" l="1"/>
  <c r="D75" i="1"/>
  <c r="D69" i="1"/>
  <c r="D59" i="1"/>
  <c r="E59" i="1" s="1"/>
  <c r="D50" i="1"/>
  <c r="D36" i="1"/>
  <c r="D31" i="1"/>
  <c r="E11" i="1" l="1"/>
  <c r="D29" i="1"/>
  <c r="E29" i="1" s="1"/>
  <c r="D41" i="1"/>
  <c r="E41" i="1" s="1"/>
  <c r="D49" i="1"/>
  <c r="F9" i="1" l="1"/>
  <c r="F8" i="1"/>
  <c r="F7" i="1"/>
  <c r="F10" i="1"/>
  <c r="F26" i="1"/>
  <c r="F18" i="1"/>
  <c r="F17" i="1"/>
  <c r="F20" i="1"/>
  <c r="F16" i="1"/>
  <c r="F12" i="1"/>
  <c r="F5" i="1"/>
  <c r="F25" i="1"/>
  <c r="F13" i="1"/>
  <c r="F4" i="1"/>
  <c r="F29" i="1"/>
  <c r="F15" i="1"/>
  <c r="F11" i="1"/>
  <c r="F22" i="1"/>
  <c r="F14" i="1"/>
  <c r="F21" i="1"/>
  <c r="F19" i="1"/>
  <c r="F6" i="1"/>
  <c r="D35" i="1" l="1"/>
  <c r="D83" i="1" l="1"/>
  <c r="E83" i="1" s="1"/>
  <c r="E35" i="1"/>
  <c r="F35" i="1"/>
  <c r="F31" i="1" l="1"/>
  <c r="F83" i="1"/>
  <c r="F74" i="1"/>
  <c r="F70" i="1"/>
  <c r="F65" i="1"/>
  <c r="F61" i="1"/>
  <c r="F57" i="1"/>
  <c r="F48" i="1"/>
  <c r="F42" i="1"/>
  <c r="F38" i="1"/>
  <c r="F34" i="1"/>
  <c r="F77" i="1"/>
  <c r="F73" i="1"/>
  <c r="F60" i="1"/>
  <c r="F51" i="1"/>
  <c r="F47" i="1"/>
  <c r="F37" i="1"/>
  <c r="F33" i="1"/>
  <c r="F76" i="1"/>
  <c r="F72" i="1"/>
  <c r="F67" i="1"/>
  <c r="F63" i="1"/>
  <c r="F54" i="1"/>
  <c r="F40" i="1"/>
  <c r="F32" i="1"/>
  <c r="F71" i="1"/>
  <c r="F66" i="1"/>
  <c r="F62" i="1"/>
  <c r="F58" i="1"/>
  <c r="F53" i="1"/>
  <c r="F39" i="1"/>
  <c r="F56" i="1"/>
  <c r="F64" i="1"/>
  <c r="F75" i="1"/>
  <c r="F50" i="1"/>
  <c r="F36" i="1"/>
  <c r="F69" i="1"/>
  <c r="F52" i="1"/>
  <c r="F59" i="1"/>
  <c r="F46" i="1"/>
  <c r="F49" i="1"/>
  <c r="F45" i="1"/>
  <c r="F41" i="1"/>
</calcChain>
</file>

<file path=xl/sharedStrings.xml><?xml version="1.0" encoding="utf-8"?>
<sst xmlns="http://schemas.openxmlformats.org/spreadsheetml/2006/main" count="166" uniqueCount="147">
  <si>
    <t>RB</t>
  </si>
  <si>
    <t>PRIHODI PO VRSTAMA</t>
  </si>
  <si>
    <t>STRUKTURA %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</si>
  <si>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</si>
  <si>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</si>
  <si>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</si>
  <si>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</si>
  <si>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</si>
  <si>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</si>
  <si>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</si>
  <si>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>3.2.</t>
  </si>
  <si>
    <t>za funkcioniranje turističkog ureda</t>
  </si>
  <si>
    <t>4.</t>
  </si>
  <si>
    <t>Prihodi od drugih aktivnosti</t>
  </si>
  <si>
    <t>4.1.</t>
  </si>
  <si>
    <t>Prihodi od transfera HTZ-a</t>
  </si>
  <si>
    <t>4.2.</t>
  </si>
  <si>
    <t>Prihodi od kamata</t>
  </si>
  <si>
    <t>5.</t>
  </si>
  <si>
    <t>Prijenos prihoda prethodne godine (Višak prethodne godine ukoliko je isti ostvaren)</t>
  </si>
  <si>
    <t>6.</t>
  </si>
  <si>
    <t>Ostali nespomenuti prihodi</t>
  </si>
  <si>
    <t xml:space="preserve">SVEUKUPNO PRIHODI </t>
  </si>
  <si>
    <t>RASHODI PO VRSTAMA</t>
  </si>
  <si>
    <t>ADMINISTRATIVNI RASHODI</t>
  </si>
  <si>
    <t>1.1.</t>
  </si>
  <si>
    <t>Rashodi za radnike</t>
  </si>
  <si>
    <t>1.2.</t>
  </si>
  <si>
    <t>Rashodi ureda</t>
  </si>
  <si>
    <t>1.3.</t>
  </si>
  <si>
    <t>Rashodi za rad tijela Turističke zajednice</t>
  </si>
  <si>
    <t>DIZAJN VRIJEDNOSTI</t>
  </si>
  <si>
    <t>2.1.</t>
  </si>
  <si>
    <t>Potpora događanjima</t>
  </si>
  <si>
    <t>2.1.1.</t>
  </si>
  <si>
    <t>2.1.2.</t>
  </si>
  <si>
    <t>2.1.3.</t>
  </si>
  <si>
    <t>sufinanciranje manifestacija vanjskih organizatora</t>
  </si>
  <si>
    <t>2.1.4.</t>
  </si>
  <si>
    <t>Turistički forum</t>
  </si>
  <si>
    <t>2.2.</t>
  </si>
  <si>
    <t>Organizacija i upravljanje destinacijom i potpora razvoju DMO i DMK</t>
  </si>
  <si>
    <t>2.2.1.</t>
  </si>
  <si>
    <t>Projekti iz programa za nerazvijene</t>
  </si>
  <si>
    <t>2.2.2.</t>
  </si>
  <si>
    <t>Projekti financirani iz fonodova EU</t>
  </si>
  <si>
    <t>2.2.3.</t>
  </si>
  <si>
    <t xml:space="preserve">KOMUNIKACIJA VRIJEDNOSTI </t>
  </si>
  <si>
    <t>Online komunikacije</t>
  </si>
  <si>
    <t>3.1.1.</t>
  </si>
  <si>
    <t>Internet stranice i upravljanje Internet stranicama</t>
  </si>
  <si>
    <t>Offline komunikacije</t>
  </si>
  <si>
    <t>3.2.1.</t>
  </si>
  <si>
    <t>3.2.2.</t>
  </si>
  <si>
    <t>Opće oglašavanje</t>
  </si>
  <si>
    <t>3.3.</t>
  </si>
  <si>
    <t>Brošure i ostali tiskani materijali</t>
  </si>
  <si>
    <t>3.4.</t>
  </si>
  <si>
    <t>Suveniri i promo materijali</t>
  </si>
  <si>
    <t>3.5.</t>
  </si>
  <si>
    <t>Turistička (smeđa) signalizacija</t>
  </si>
  <si>
    <t>DISTRIBUCIJA I PRODAJA VRIJEDNOSTI</t>
  </si>
  <si>
    <t>Sajmovi</t>
  </si>
  <si>
    <t>Studijska putovanja novinara</t>
  </si>
  <si>
    <t>4.3.</t>
  </si>
  <si>
    <t>Posebne prezentacije/poslovne radionice</t>
  </si>
  <si>
    <t>4.4.</t>
  </si>
  <si>
    <t>Ostale prezentacije</t>
  </si>
  <si>
    <t>INTERNI MARKETING</t>
  </si>
  <si>
    <t>5.1.</t>
  </si>
  <si>
    <t>Edukacija</t>
  </si>
  <si>
    <t>5.2.</t>
  </si>
  <si>
    <t>Koordinacija i nadzor sustava turističkih zajednica na području županije, turistički klaster</t>
  </si>
  <si>
    <t>5.3.</t>
  </si>
  <si>
    <t>Nagrade i priznanja u projektima</t>
  </si>
  <si>
    <t>MARKETINŠKA INFRASTRUKTURA</t>
  </si>
  <si>
    <t>6.1.</t>
  </si>
  <si>
    <t>Proizvodnja multimedijalnih materijala</t>
  </si>
  <si>
    <t>6.2.</t>
  </si>
  <si>
    <t>Istraživanje tržišta</t>
  </si>
  <si>
    <t>6.3.</t>
  </si>
  <si>
    <t>Suradnja s domaćim i međunarodnim institucijama</t>
  </si>
  <si>
    <t>6.4.</t>
  </si>
  <si>
    <t>Banka fotografija / filmskih snimaka i priprema u izdavaštvu</t>
  </si>
  <si>
    <t>6.5.</t>
  </si>
  <si>
    <t xml:space="preserve">Jedinstveni turistički informacijski sustav </t>
  </si>
  <si>
    <t>7.</t>
  </si>
  <si>
    <t>POSEBNI PROGRAMI</t>
  </si>
  <si>
    <t>7.1.</t>
  </si>
  <si>
    <t>Poticanje i pomaganje razvoja turizma na područjima koja nisu turistički razvijena</t>
  </si>
  <si>
    <t>8.</t>
  </si>
  <si>
    <t>SVEUKUPNO RASHODI</t>
  </si>
  <si>
    <t>PRIJENOS VIŠKA U IDUĆU GODINU - POKRIVANJE MANJKA U IDUĆOJ GODINI (SVEUKUPNI PRIHODI UMANJENI ZA SVEUKUPNE RASHODE)</t>
  </si>
  <si>
    <t>OSTALO (planovi razvoja turizma, strateški marketing planovi i ostalo)</t>
  </si>
  <si>
    <t>Tjedan otvorenih vrata</t>
  </si>
  <si>
    <t>potpora razvoju DMO i DMK</t>
  </si>
  <si>
    <t>Oglašavanje u promotivnim kampanjama javnog i privatnog sektora, online i ofline</t>
  </si>
  <si>
    <t>4.1.1.</t>
  </si>
  <si>
    <t>Sufinanciranje sajmova</t>
  </si>
  <si>
    <t>4.1.2.</t>
  </si>
  <si>
    <t>sufinanciranje prezentacija</t>
  </si>
  <si>
    <t>4.1.3.</t>
  </si>
  <si>
    <t>promotivne kampanje</t>
  </si>
  <si>
    <t>4.1.4.</t>
  </si>
  <si>
    <t>TZN</t>
  </si>
  <si>
    <t>Sufinanciranje TZŽ</t>
  </si>
  <si>
    <t>Sufinanciranje LTZ</t>
  </si>
  <si>
    <t>za programske aktivnosti</t>
  </si>
  <si>
    <t>2.2.2.1.</t>
  </si>
  <si>
    <t>VICtour</t>
  </si>
  <si>
    <t>2.2.2.2.</t>
  </si>
  <si>
    <t>Ostali EU projekti</t>
  </si>
  <si>
    <t xml:space="preserve">ViCTour - predfinanciranje </t>
  </si>
  <si>
    <t>Prihodi od pozitivnih tečajnih razlika</t>
  </si>
  <si>
    <t>Prihodi od kamata - Victour</t>
  </si>
  <si>
    <t>IZVRŠENJE I-XII</t>
  </si>
  <si>
    <t>4.1.5.</t>
  </si>
  <si>
    <t>4.1.6.</t>
  </si>
  <si>
    <t>Sufinanciranje manifestacije</t>
  </si>
  <si>
    <t>Ostala sufinanciranja</t>
  </si>
  <si>
    <t>2.2.1.1.</t>
  </si>
  <si>
    <t>2.2.1.2.</t>
  </si>
  <si>
    <t>RASHODI FUNKCIONALNI MARKETING</t>
  </si>
  <si>
    <t>Vrata spačvanskog bazena</t>
  </si>
  <si>
    <t>Povrat EU sredstava, projekt ViCTour</t>
  </si>
  <si>
    <t>Povrat za 3. period</t>
  </si>
  <si>
    <t>povrat za 4. period</t>
  </si>
  <si>
    <t>Primjena brenda</t>
  </si>
  <si>
    <t>Projekt riječnih krstarenja</t>
  </si>
  <si>
    <t>5.4.</t>
  </si>
  <si>
    <t>DHT</t>
  </si>
  <si>
    <t>sufinanciranje manifestacija ostalim TZ-Javni poziv HTZ</t>
  </si>
  <si>
    <t>8.1.</t>
  </si>
  <si>
    <t>8.2.</t>
  </si>
  <si>
    <t>povrat HTZ za UO model 2</t>
  </si>
  <si>
    <t>Povrat akontacije TZ VPŽ</t>
  </si>
  <si>
    <t>8.3.</t>
  </si>
  <si>
    <t>Oglašavanje manifestacija, potpora HTZ</t>
  </si>
  <si>
    <t>3.2.3.</t>
  </si>
  <si>
    <t>Povrat ViCTour</t>
  </si>
  <si>
    <t>IZVRŠENJE do 31. 12. 2019.</t>
  </si>
  <si>
    <t>indeks IZVRŠENJA</t>
  </si>
  <si>
    <t>Financijsko izvješće TZ VSŽ za 2019. godinu</t>
  </si>
  <si>
    <t>Plan 2019.</t>
  </si>
  <si>
    <t>Povrat HTZ za TZN iz 2018</t>
  </si>
  <si>
    <t>8.4.</t>
  </si>
  <si>
    <t>7.2.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</si>
</sst>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sz val="8"/>
      <color indexed="8"/>
      <name val="Garamond"/>
      <family val="1"/>
      <charset val="238"/>
    </font>
    <font>
      <sz val="8"/>
      <name val="Garamond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8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 indent="2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" fontId="1" fillId="0" borderId="1" xfId="0" applyNumberFormat="1" applyFont="1" applyBorder="1" applyAlignment="1">
      <alignment horizontal="center"/>
    </xf>
    <xf numFmtId="0" fontId="5" fillId="8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5" fontId="7" fillId="7" borderId="1" xfId="0" applyNumberFormat="1" applyFont="1" applyFill="1" applyBorder="1"/>
    <xf numFmtId="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/>
    <xf numFmtId="4" fontId="7" fillId="6" borderId="1" xfId="0" applyNumberFormat="1" applyFont="1" applyFill="1" applyBorder="1" applyAlignment="1">
      <alignment horizontal="right"/>
    </xf>
    <xf numFmtId="164" fontId="7" fillId="6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right"/>
    </xf>
    <xf numFmtId="165" fontId="7" fillId="8" borderId="1" xfId="0" applyNumberFormat="1" applyFont="1" applyFill="1" applyBorder="1" applyAlignment="1">
      <alignment horizontal="center" wrapText="1"/>
    </xf>
    <xf numFmtId="4" fontId="7" fillId="5" borderId="1" xfId="0" applyNumberFormat="1" applyFont="1" applyFill="1" applyBorder="1" applyAlignment="1">
      <alignment horizontal="right"/>
    </xf>
    <xf numFmtId="165" fontId="7" fillId="5" borderId="1" xfId="0" applyNumberFormat="1" applyFont="1" applyFill="1" applyBorder="1"/>
    <xf numFmtId="164" fontId="7" fillId="7" borderId="1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4" fontId="0" fillId="0" borderId="0" xfId="0" applyNumberFormat="1"/>
    <xf numFmtId="49" fontId="6" fillId="2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/>
    <xf numFmtId="4" fontId="1" fillId="9" borderId="1" xfId="0" applyNumberFormat="1" applyFont="1" applyFill="1" applyBorder="1" applyAlignment="1">
      <alignment horizontal="right"/>
    </xf>
    <xf numFmtId="164" fontId="1" fillId="9" borderId="1" xfId="0" applyNumberFormat="1" applyFont="1" applyFill="1" applyBorder="1" applyAlignment="1">
      <alignment horizontal="right"/>
    </xf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4" fontId="7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7" fillId="6" borderId="0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66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workbookViewId="0">
      <pane ySplit="1" topLeftCell="A56" activePane="bottomLeft" state="frozen"/>
      <selection pane="bottomLeft" activeCell="G85" sqref="G85"/>
    </sheetView>
  </sheetViews>
  <sheetFormatPr defaultRowHeight="15" x14ac:dyDescent="0.25"/>
  <cols>
    <col min="1" max="1" width="4.85546875" customWidth="1"/>
    <col min="2" max="2" width="34.7109375" customWidth="1"/>
    <col min="3" max="3" width="15.42578125" customWidth="1"/>
    <col min="4" max="4" width="17.42578125" customWidth="1"/>
    <col min="5" max="5" width="12.85546875" customWidth="1"/>
    <col min="6" max="6" width="13.85546875" customWidth="1"/>
  </cols>
  <sheetData>
    <row r="1" spans="1:6" ht="27.6" customHeight="1" x14ac:dyDescent="0.25">
      <c r="A1" s="59" t="s">
        <v>142</v>
      </c>
      <c r="B1" s="60"/>
      <c r="C1" s="60"/>
      <c r="D1" s="60"/>
      <c r="E1" s="60"/>
      <c r="F1" s="60"/>
    </row>
    <row r="2" spans="1:6" ht="22.5" x14ac:dyDescent="0.25">
      <c r="A2" s="18" t="s">
        <v>0</v>
      </c>
      <c r="B2" s="18" t="s">
        <v>1</v>
      </c>
      <c r="C2" s="17" t="s">
        <v>143</v>
      </c>
      <c r="D2" s="19" t="s">
        <v>140</v>
      </c>
      <c r="E2" s="19" t="s">
        <v>141</v>
      </c>
      <c r="F2" s="20" t="s">
        <v>2</v>
      </c>
    </row>
    <row r="3" spans="1:6" x14ac:dyDescent="0.25">
      <c r="A3" s="18">
        <v>1</v>
      </c>
      <c r="B3" s="18">
        <v>2</v>
      </c>
      <c r="C3" s="17">
        <v>3</v>
      </c>
      <c r="D3" s="21">
        <v>4</v>
      </c>
      <c r="E3" s="45">
        <v>5</v>
      </c>
      <c r="F3" s="21">
        <v>6</v>
      </c>
    </row>
    <row r="4" spans="1:6" x14ac:dyDescent="0.25">
      <c r="A4" s="2" t="s">
        <v>3</v>
      </c>
      <c r="B4" s="3" t="s">
        <v>4</v>
      </c>
      <c r="C4" s="24">
        <v>100000</v>
      </c>
      <c r="D4" s="22">
        <v>99946.67</v>
      </c>
      <c r="E4" s="22">
        <f>D4/C4*100</f>
        <v>99.946669999999997</v>
      </c>
      <c r="F4" s="23">
        <f>D4/D29*100</f>
        <v>3.5397419681898024</v>
      </c>
    </row>
    <row r="5" spans="1:6" x14ac:dyDescent="0.25">
      <c r="A5" s="2" t="s">
        <v>5</v>
      </c>
      <c r="B5" s="3" t="s">
        <v>6</v>
      </c>
      <c r="C5" s="24">
        <v>208000</v>
      </c>
      <c r="D5" s="22">
        <v>216095.41</v>
      </c>
      <c r="E5" s="22">
        <f>D5/C5*100</f>
        <v>103.89202403846154</v>
      </c>
      <c r="F5" s="23">
        <f>D5/D29*100</f>
        <v>7.6533014247516418</v>
      </c>
    </row>
    <row r="6" spans="1:6" x14ac:dyDescent="0.25">
      <c r="A6" s="2" t="s">
        <v>7</v>
      </c>
      <c r="B6" s="3" t="s">
        <v>8</v>
      </c>
      <c r="C6" s="24">
        <f>SUM(C7:C10)</f>
        <v>776848.04</v>
      </c>
      <c r="D6" s="22">
        <f>SUM(D7:D10)</f>
        <v>719678.33</v>
      </c>
      <c r="E6" s="22">
        <f>D6/C6*100</f>
        <v>92.640811708812436</v>
      </c>
      <c r="F6" s="23">
        <f>D6/D29*100</f>
        <v>25.488348819402884</v>
      </c>
    </row>
    <row r="7" spans="1:6" x14ac:dyDescent="0.25">
      <c r="A7" s="4" t="s">
        <v>9</v>
      </c>
      <c r="B7" s="5" t="s">
        <v>107</v>
      </c>
      <c r="C7" s="26">
        <v>236000</v>
      </c>
      <c r="D7" s="27">
        <v>237976.47</v>
      </c>
      <c r="E7" s="27">
        <f t="shared" ref="E7:E29" si="0">D7/C7*100</f>
        <v>100.83748728813559</v>
      </c>
      <c r="F7" s="28">
        <f>D7/D29*100</f>
        <v>8.428247767541043</v>
      </c>
    </row>
    <row r="8" spans="1:6" x14ac:dyDescent="0.25">
      <c r="A8" s="4" t="s">
        <v>10</v>
      </c>
      <c r="B8" s="5" t="s">
        <v>11</v>
      </c>
      <c r="C8" s="26">
        <v>420000</v>
      </c>
      <c r="D8" s="27">
        <v>420000</v>
      </c>
      <c r="E8" s="27">
        <f t="shared" si="0"/>
        <v>100</v>
      </c>
      <c r="F8" s="28">
        <f>D8/D29*100</f>
        <v>14.874849023381337</v>
      </c>
    </row>
    <row r="9" spans="1:6" x14ac:dyDescent="0.25">
      <c r="A9" s="4" t="s">
        <v>55</v>
      </c>
      <c r="B9" s="5" t="s">
        <v>112</v>
      </c>
      <c r="C9" s="26">
        <v>105176.57</v>
      </c>
      <c r="D9" s="27">
        <v>34234.33</v>
      </c>
      <c r="E9" s="27">
        <f t="shared" si="0"/>
        <v>32.549388138441856</v>
      </c>
      <c r="F9" s="28">
        <f>D9/D29*100</f>
        <v>1.2124535480157488</v>
      </c>
    </row>
    <row r="10" spans="1:6" x14ac:dyDescent="0.25">
      <c r="A10" s="4" t="s">
        <v>57</v>
      </c>
      <c r="B10" s="5" t="s">
        <v>123</v>
      </c>
      <c r="C10" s="26">
        <v>15671.47</v>
      </c>
      <c r="D10" s="25">
        <v>27467.53</v>
      </c>
      <c r="E10" s="27">
        <f t="shared" si="0"/>
        <v>175.27092225553824</v>
      </c>
      <c r="F10" s="28">
        <f>D10/D29*100</f>
        <v>0.97279848046475625</v>
      </c>
    </row>
    <row r="11" spans="1:6" x14ac:dyDescent="0.25">
      <c r="A11" s="2" t="s">
        <v>12</v>
      </c>
      <c r="B11" s="3" t="s">
        <v>13</v>
      </c>
      <c r="C11" s="24">
        <f>SUM(C12+C19+C20+C21)</f>
        <v>1112186.71</v>
      </c>
      <c r="D11" s="22">
        <f>SUM(D12+D19+D20+D21)</f>
        <v>1004863.61</v>
      </c>
      <c r="E11" s="22">
        <f t="shared" si="0"/>
        <v>90.35026232241168</v>
      </c>
      <c r="F11" s="23">
        <f>D11/D29*100</f>
        <v>35.588558304380825</v>
      </c>
    </row>
    <row r="12" spans="1:6" x14ac:dyDescent="0.25">
      <c r="A12" s="4" t="s">
        <v>14</v>
      </c>
      <c r="B12" s="6" t="s">
        <v>15</v>
      </c>
      <c r="C12" s="26">
        <f>SUM(C13:C18)</f>
        <v>1112185.21</v>
      </c>
      <c r="D12" s="25">
        <f>SUM(D13:D18)</f>
        <v>1004862.25</v>
      </c>
      <c r="E12" s="27">
        <f t="shared" si="0"/>
        <v>90.350261895678329</v>
      </c>
      <c r="F12" s="28">
        <f>D12/D29*100</f>
        <v>35.588510138203034</v>
      </c>
    </row>
    <row r="13" spans="1:6" x14ac:dyDescent="0.25">
      <c r="A13" s="4" t="s">
        <v>97</v>
      </c>
      <c r="B13" s="6" t="s">
        <v>98</v>
      </c>
      <c r="C13" s="26">
        <v>74085.210000000006</v>
      </c>
      <c r="D13" s="25">
        <v>74085.210000000006</v>
      </c>
      <c r="E13" s="27">
        <f t="shared" si="0"/>
        <v>100</v>
      </c>
      <c r="F13" s="28">
        <f>D13/D29*100</f>
        <v>2.6238245562273841</v>
      </c>
    </row>
    <row r="14" spans="1:6" x14ac:dyDescent="0.25">
      <c r="A14" s="4" t="s">
        <v>99</v>
      </c>
      <c r="B14" s="6" t="s">
        <v>100</v>
      </c>
      <c r="C14" s="26">
        <v>125000</v>
      </c>
      <c r="D14" s="25">
        <v>59915.09</v>
      </c>
      <c r="E14" s="27">
        <f t="shared" si="0"/>
        <v>47.932071999999998</v>
      </c>
      <c r="F14" s="28">
        <f>D14/D29*100</f>
        <v>2.1219712332673928</v>
      </c>
    </row>
    <row r="15" spans="1:6" x14ac:dyDescent="0.25">
      <c r="A15" s="4" t="s">
        <v>101</v>
      </c>
      <c r="B15" s="6" t="s">
        <v>102</v>
      </c>
      <c r="C15" s="26">
        <v>492000</v>
      </c>
      <c r="D15" s="25">
        <v>498928.5</v>
      </c>
      <c r="E15" s="27">
        <f t="shared" si="0"/>
        <v>101.40823170731707</v>
      </c>
      <c r="F15" s="28">
        <f>D15/D29*100</f>
        <v>17.670205026100273</v>
      </c>
    </row>
    <row r="16" spans="1:6" x14ac:dyDescent="0.25">
      <c r="A16" s="4" t="s">
        <v>103</v>
      </c>
      <c r="B16" s="6" t="s">
        <v>104</v>
      </c>
      <c r="C16" s="26">
        <v>138600</v>
      </c>
      <c r="D16" s="25">
        <v>89433.45</v>
      </c>
      <c r="E16" s="27">
        <f t="shared" si="0"/>
        <v>64.5262987012987</v>
      </c>
      <c r="F16" s="28">
        <f>D16/D29*100</f>
        <v>3.1674025390241041</v>
      </c>
    </row>
    <row r="17" spans="1:6" x14ac:dyDescent="0.25">
      <c r="A17" s="4" t="s">
        <v>116</v>
      </c>
      <c r="B17" s="6" t="s">
        <v>118</v>
      </c>
      <c r="C17" s="26">
        <v>122500</v>
      </c>
      <c r="D17" s="25">
        <v>122500</v>
      </c>
      <c r="E17" s="27">
        <f t="shared" si="0"/>
        <v>100</v>
      </c>
      <c r="F17" s="28">
        <f>D17/D29*100</f>
        <v>4.3384976318195569</v>
      </c>
    </row>
    <row r="18" spans="1:6" x14ac:dyDescent="0.25">
      <c r="A18" s="4" t="s">
        <v>117</v>
      </c>
      <c r="B18" s="6" t="s">
        <v>119</v>
      </c>
      <c r="C18" s="26">
        <v>160000</v>
      </c>
      <c r="D18" s="25">
        <v>160000</v>
      </c>
      <c r="E18" s="27">
        <f t="shared" si="0"/>
        <v>100</v>
      </c>
      <c r="F18" s="28">
        <f>D18/D29*100</f>
        <v>5.6666091517643196</v>
      </c>
    </row>
    <row r="19" spans="1:6" x14ac:dyDescent="0.25">
      <c r="A19" s="4" t="s">
        <v>16</v>
      </c>
      <c r="B19" s="6" t="s">
        <v>17</v>
      </c>
      <c r="C19" s="26">
        <v>1.5</v>
      </c>
      <c r="D19" s="25">
        <v>1.36</v>
      </c>
      <c r="E19" s="27">
        <f t="shared" si="0"/>
        <v>90.666666666666671</v>
      </c>
      <c r="F19" s="28">
        <f>D19/D29*100</f>
        <v>4.8166177789996713E-5</v>
      </c>
    </row>
    <row r="20" spans="1:6" x14ac:dyDescent="0.25">
      <c r="A20" s="16" t="s">
        <v>64</v>
      </c>
      <c r="B20" s="6" t="s">
        <v>114</v>
      </c>
      <c r="C20" s="26">
        <v>0</v>
      </c>
      <c r="D20" s="25"/>
      <c r="E20" s="27"/>
      <c r="F20" s="28">
        <f>D20/D29*100</f>
        <v>0</v>
      </c>
    </row>
    <row r="21" spans="1:6" x14ac:dyDescent="0.25">
      <c r="A21" s="4" t="s">
        <v>66</v>
      </c>
      <c r="B21" s="6" t="s">
        <v>113</v>
      </c>
      <c r="C21" s="26">
        <v>0</v>
      </c>
      <c r="D21" s="25"/>
      <c r="E21" s="27"/>
      <c r="F21" s="28">
        <f>D21/D29*100</f>
        <v>0</v>
      </c>
    </row>
    <row r="22" spans="1:6" ht="23.25" x14ac:dyDescent="0.25">
      <c r="A22" s="7" t="s">
        <v>18</v>
      </c>
      <c r="B22" s="8" t="s">
        <v>19</v>
      </c>
      <c r="C22" s="24"/>
      <c r="D22" s="22"/>
      <c r="E22" s="22"/>
      <c r="F22" s="23">
        <f>D22/D29*100</f>
        <v>0</v>
      </c>
    </row>
    <row r="23" spans="1:6" x14ac:dyDescent="0.25">
      <c r="A23" s="2" t="s">
        <v>20</v>
      </c>
      <c r="B23" s="3" t="s">
        <v>21</v>
      </c>
      <c r="C23" s="24">
        <f>SUM(C24:C25)</f>
        <v>90416.53</v>
      </c>
      <c r="D23" s="22">
        <f>SUM(D24:D25)</f>
        <v>94429.6</v>
      </c>
      <c r="E23" s="22">
        <f t="shared" si="0"/>
        <v>104.43842514195138</v>
      </c>
      <c r="F23" s="23">
        <f>D23/D29*100</f>
        <v>3.344347722234025</v>
      </c>
    </row>
    <row r="24" spans="1:6" x14ac:dyDescent="0.25">
      <c r="A24" s="14" t="s">
        <v>76</v>
      </c>
      <c r="B24" s="15" t="s">
        <v>105</v>
      </c>
      <c r="C24" s="26">
        <v>85000</v>
      </c>
      <c r="D24" s="27">
        <v>89013.07</v>
      </c>
      <c r="E24" s="27">
        <f t="shared" si="0"/>
        <v>104.72125882352942</v>
      </c>
      <c r="F24" s="28">
        <f>D24/D23*100</f>
        <v>94.263949015986512</v>
      </c>
    </row>
    <row r="25" spans="1:6" x14ac:dyDescent="0.25">
      <c r="A25" s="14" t="s">
        <v>78</v>
      </c>
      <c r="B25" s="15" t="s">
        <v>106</v>
      </c>
      <c r="C25" s="26">
        <v>5416.53</v>
      </c>
      <c r="D25" s="27">
        <v>5416.53</v>
      </c>
      <c r="E25" s="27">
        <f t="shared" si="0"/>
        <v>100</v>
      </c>
      <c r="F25" s="28">
        <f>D25/D29*100</f>
        <v>0.19183349043003742</v>
      </c>
    </row>
    <row r="26" spans="1:6" x14ac:dyDescent="0.25">
      <c r="A26" s="40" t="s">
        <v>86</v>
      </c>
      <c r="B26" s="41" t="s">
        <v>124</v>
      </c>
      <c r="C26" s="24">
        <f>SUM(C27:C28)</f>
        <v>617602.21</v>
      </c>
      <c r="D26" s="39">
        <f>SUM(D27:D28)</f>
        <v>688544.45</v>
      </c>
      <c r="E26" s="22">
        <f t="shared" si="0"/>
        <v>111.48672055431925</v>
      </c>
      <c r="F26" s="37">
        <f>D26/D29*100</f>
        <v>24.38570176104081</v>
      </c>
    </row>
    <row r="27" spans="1:6" x14ac:dyDescent="0.25">
      <c r="A27" s="14" t="s">
        <v>88</v>
      </c>
      <c r="B27" s="15" t="s">
        <v>125</v>
      </c>
      <c r="C27" s="26">
        <v>617602.21</v>
      </c>
      <c r="D27" s="27">
        <v>70942.240000000005</v>
      </c>
      <c r="E27" s="27">
        <f t="shared" si="0"/>
        <v>11.486720554319261</v>
      </c>
      <c r="F27" s="28"/>
    </row>
    <row r="28" spans="1:6" x14ac:dyDescent="0.25">
      <c r="A28" s="14" t="s">
        <v>146</v>
      </c>
      <c r="B28" s="15" t="s">
        <v>126</v>
      </c>
      <c r="C28" s="26"/>
      <c r="D28" s="27">
        <v>617602.21</v>
      </c>
      <c r="E28" s="27"/>
      <c r="F28" s="28"/>
    </row>
    <row r="29" spans="1:6" x14ac:dyDescent="0.25">
      <c r="A29" s="51"/>
      <c r="B29" s="52" t="s">
        <v>22</v>
      </c>
      <c r="C29" s="31">
        <f>SUM(C4+C5+C6+C11+C22+C23+C26)</f>
        <v>2905053.4899999998</v>
      </c>
      <c r="D29" s="29">
        <f>SUM(D4+D5+D6+D11+D22+D23+D26)</f>
        <v>2823558.0700000003</v>
      </c>
      <c r="E29" s="29">
        <f t="shared" si="0"/>
        <v>97.194701568128465</v>
      </c>
      <c r="F29" s="30">
        <f>D29/D29*100</f>
        <v>100</v>
      </c>
    </row>
    <row r="30" spans="1:6" x14ac:dyDescent="0.25">
      <c r="A30" s="1" t="s">
        <v>0</v>
      </c>
      <c r="B30" s="1" t="s">
        <v>23</v>
      </c>
      <c r="C30" s="34"/>
      <c r="D30" s="32" t="s">
        <v>115</v>
      </c>
      <c r="E30" s="32"/>
      <c r="F30" s="33"/>
    </row>
    <row r="31" spans="1:6" x14ac:dyDescent="0.25">
      <c r="A31" s="53" t="s">
        <v>3</v>
      </c>
      <c r="B31" s="54" t="s">
        <v>24</v>
      </c>
      <c r="C31" s="36">
        <f>SUM(C32:C34)</f>
        <v>540522.9</v>
      </c>
      <c r="D31" s="35">
        <f>SUM(D32+D33+D34)</f>
        <v>532496.21</v>
      </c>
      <c r="E31" s="35">
        <f>D31/C31*100</f>
        <v>98.515013887478204</v>
      </c>
      <c r="F31" s="55">
        <f>D31/D83*100</f>
        <v>18.583616209975958</v>
      </c>
    </row>
    <row r="32" spans="1:6" x14ac:dyDescent="0.25">
      <c r="A32" s="2" t="s">
        <v>25</v>
      </c>
      <c r="B32" s="8" t="s">
        <v>26</v>
      </c>
      <c r="C32" s="24">
        <v>470522.9</v>
      </c>
      <c r="D32" s="22">
        <v>453511.99</v>
      </c>
      <c r="E32" s="39">
        <f t="shared" ref="E32:E83" si="1">D32/C32*100</f>
        <v>96.384679682965483</v>
      </c>
      <c r="F32" s="37">
        <f>D32/D83*100</f>
        <v>15.827141321404813</v>
      </c>
    </row>
    <row r="33" spans="1:6" x14ac:dyDescent="0.25">
      <c r="A33" s="2" t="s">
        <v>27</v>
      </c>
      <c r="B33" s="8" t="s">
        <v>28</v>
      </c>
      <c r="C33" s="24">
        <v>70000</v>
      </c>
      <c r="D33" s="22">
        <v>78984.22</v>
      </c>
      <c r="E33" s="39">
        <f t="shared" si="1"/>
        <v>112.83460000000001</v>
      </c>
      <c r="F33" s="37">
        <f>D33/D83*100</f>
        <v>2.7564748885711459</v>
      </c>
    </row>
    <row r="34" spans="1:6" x14ac:dyDescent="0.25">
      <c r="A34" s="2" t="s">
        <v>29</v>
      </c>
      <c r="B34" s="8" t="s">
        <v>30</v>
      </c>
      <c r="C34" s="24"/>
      <c r="D34" s="22"/>
      <c r="E34" s="39"/>
      <c r="F34" s="37">
        <f>D34/D83*100</f>
        <v>0</v>
      </c>
    </row>
    <row r="35" spans="1:6" x14ac:dyDescent="0.25">
      <c r="A35" s="53" t="s">
        <v>5</v>
      </c>
      <c r="B35" s="56" t="s">
        <v>31</v>
      </c>
      <c r="C35" s="36">
        <f>SUM(C36+C41)</f>
        <v>421785.03</v>
      </c>
      <c r="D35" s="35">
        <f>SUM(D36+D41)</f>
        <v>420675.45</v>
      </c>
      <c r="E35" s="35">
        <f t="shared" si="1"/>
        <v>99.736932342051105</v>
      </c>
      <c r="F35" s="55">
        <f>D35/D83*100</f>
        <v>14.681177001727264</v>
      </c>
    </row>
    <row r="36" spans="1:6" x14ac:dyDescent="0.25">
      <c r="A36" s="2" t="s">
        <v>32</v>
      </c>
      <c r="B36" s="8" t="s">
        <v>33</v>
      </c>
      <c r="C36" s="24">
        <f>SUM(C37:C40)</f>
        <v>134200</v>
      </c>
      <c r="D36" s="22">
        <f>SUM(D37:D40)</f>
        <v>134238.83000000002</v>
      </c>
      <c r="E36" s="39">
        <f t="shared" si="1"/>
        <v>100.02893442622951</v>
      </c>
      <c r="F36" s="23">
        <f>D36/D83*100</f>
        <v>4.6848087373170362</v>
      </c>
    </row>
    <row r="37" spans="1:6" ht="23.25" x14ac:dyDescent="0.25">
      <c r="A37" s="4" t="s">
        <v>34</v>
      </c>
      <c r="B37" s="9" t="s">
        <v>131</v>
      </c>
      <c r="C37" s="26">
        <v>122500</v>
      </c>
      <c r="D37" s="27">
        <v>122500</v>
      </c>
      <c r="E37" s="27">
        <f t="shared" si="1"/>
        <v>100</v>
      </c>
      <c r="F37" s="28">
        <f>D37/D83*100</f>
        <v>4.2751346262578194</v>
      </c>
    </row>
    <row r="38" spans="1:6" x14ac:dyDescent="0.25">
      <c r="A38" s="4" t="s">
        <v>35</v>
      </c>
      <c r="B38" s="9" t="s">
        <v>37</v>
      </c>
      <c r="C38" s="26">
        <v>4200</v>
      </c>
      <c r="D38" s="27">
        <v>4254.33</v>
      </c>
      <c r="E38" s="27">
        <f t="shared" si="1"/>
        <v>101.29357142857143</v>
      </c>
      <c r="F38" s="28">
        <f>D38/D83*100</f>
        <v>0.14847211015940756</v>
      </c>
    </row>
    <row r="39" spans="1:6" x14ac:dyDescent="0.25">
      <c r="A39" s="4" t="s">
        <v>36</v>
      </c>
      <c r="B39" s="9" t="s">
        <v>94</v>
      </c>
      <c r="C39" s="26">
        <v>7500</v>
      </c>
      <c r="D39" s="27">
        <v>7484.5</v>
      </c>
      <c r="E39" s="27">
        <f t="shared" si="1"/>
        <v>99.793333333333337</v>
      </c>
      <c r="F39" s="28">
        <f>D39/D83*100</f>
        <v>0.26120200089980938</v>
      </c>
    </row>
    <row r="40" spans="1:6" x14ac:dyDescent="0.25">
      <c r="A40" s="4" t="s">
        <v>38</v>
      </c>
      <c r="B40" s="9" t="s">
        <v>39</v>
      </c>
      <c r="C40" s="26"/>
      <c r="D40" s="25"/>
      <c r="E40" s="27"/>
      <c r="F40" s="28">
        <f>D40/D83*100</f>
        <v>0</v>
      </c>
    </row>
    <row r="41" spans="1:6" ht="23.25" x14ac:dyDescent="0.25">
      <c r="A41" s="2" t="s">
        <v>40</v>
      </c>
      <c r="B41" s="8" t="s">
        <v>41</v>
      </c>
      <c r="C41" s="24">
        <f>SUM(C42+C45+C48)</f>
        <v>287585.03000000003</v>
      </c>
      <c r="D41" s="22">
        <f>SUM(D42+D45+D48)</f>
        <v>286436.62</v>
      </c>
      <c r="E41" s="39">
        <f t="shared" si="1"/>
        <v>99.600671147590674</v>
      </c>
      <c r="F41" s="23">
        <f>D41/D83*100</f>
        <v>9.9963682644102292</v>
      </c>
    </row>
    <row r="42" spans="1:6" x14ac:dyDescent="0.25">
      <c r="A42" s="10" t="s">
        <v>42</v>
      </c>
      <c r="B42" s="11" t="s">
        <v>43</v>
      </c>
      <c r="C42" s="26">
        <f>SUM(C43:C44)</f>
        <v>174800</v>
      </c>
      <c r="D42" s="38">
        <f>SUM(D43:D44)</f>
        <v>174205.69</v>
      </c>
      <c r="E42" s="27">
        <f t="shared" si="1"/>
        <v>99.66000572082379</v>
      </c>
      <c r="F42" s="28">
        <f>D42/D83*100</f>
        <v>6.0796145094704945</v>
      </c>
    </row>
    <row r="43" spans="1:6" x14ac:dyDescent="0.25">
      <c r="A43" s="10" t="s">
        <v>120</v>
      </c>
      <c r="B43" s="11" t="s">
        <v>127</v>
      </c>
      <c r="C43" s="26">
        <v>125000</v>
      </c>
      <c r="D43" s="38">
        <v>124405.69</v>
      </c>
      <c r="E43" s="27">
        <f t="shared" si="1"/>
        <v>99.524552</v>
      </c>
      <c r="F43" s="28">
        <f>D43/D83*100</f>
        <v>4.3416414124285394</v>
      </c>
    </row>
    <row r="44" spans="1:6" x14ac:dyDescent="0.25">
      <c r="A44" s="10" t="s">
        <v>121</v>
      </c>
      <c r="B44" s="11" t="s">
        <v>128</v>
      </c>
      <c r="C44" s="26">
        <v>49800</v>
      </c>
      <c r="D44" s="38">
        <v>49800</v>
      </c>
      <c r="E44" s="27">
        <f t="shared" si="1"/>
        <v>100</v>
      </c>
      <c r="F44" s="28">
        <f>D44/D83*100</f>
        <v>1.7379730970419542</v>
      </c>
    </row>
    <row r="45" spans="1:6" x14ac:dyDescent="0.25">
      <c r="A45" s="10" t="s">
        <v>44</v>
      </c>
      <c r="B45" s="11" t="s">
        <v>45</v>
      </c>
      <c r="C45" s="26">
        <f>SUM(C46:C47)</f>
        <v>99785.03</v>
      </c>
      <c r="D45" s="38">
        <f>SUM(D46+D47)</f>
        <v>99785.03</v>
      </c>
      <c r="E45" s="27">
        <f t="shared" si="1"/>
        <v>100</v>
      </c>
      <c r="F45" s="28">
        <f>D45/D83*100</f>
        <v>3.4824035668177573</v>
      </c>
    </row>
    <row r="46" spans="1:6" x14ac:dyDescent="0.25">
      <c r="A46" s="10" t="s">
        <v>108</v>
      </c>
      <c r="B46" s="11" t="s">
        <v>109</v>
      </c>
      <c r="C46" s="26">
        <v>98715.03</v>
      </c>
      <c r="D46" s="38">
        <v>98715.03</v>
      </c>
      <c r="E46" s="27">
        <f t="shared" si="1"/>
        <v>100</v>
      </c>
      <c r="F46" s="28">
        <f>D46/D83*100</f>
        <v>3.4450615745720765</v>
      </c>
    </row>
    <row r="47" spans="1:6" x14ac:dyDescent="0.25">
      <c r="A47" s="10" t="s">
        <v>110</v>
      </c>
      <c r="B47" s="11" t="s">
        <v>111</v>
      </c>
      <c r="C47" s="26">
        <v>1070</v>
      </c>
      <c r="D47" s="38">
        <v>1070</v>
      </c>
      <c r="E47" s="27">
        <f t="shared" si="1"/>
        <v>100</v>
      </c>
      <c r="F47" s="28">
        <f>D47/D83*100</f>
        <v>3.7341992245680543E-2</v>
      </c>
    </row>
    <row r="48" spans="1:6" x14ac:dyDescent="0.25">
      <c r="A48" s="12" t="s">
        <v>46</v>
      </c>
      <c r="B48" s="11" t="s">
        <v>95</v>
      </c>
      <c r="C48" s="26">
        <v>13000</v>
      </c>
      <c r="D48" s="38">
        <v>12445.9</v>
      </c>
      <c r="E48" s="27">
        <f t="shared" si="1"/>
        <v>95.737692307692299</v>
      </c>
      <c r="F48" s="28">
        <f>D48/D83*100</f>
        <v>0.43435018812197701</v>
      </c>
    </row>
    <row r="49" spans="1:6" x14ac:dyDescent="0.25">
      <c r="A49" s="53" t="s">
        <v>7</v>
      </c>
      <c r="B49" s="56" t="s">
        <v>47</v>
      </c>
      <c r="C49" s="36">
        <f>SUM(C50+C52+C56+C57+C58)</f>
        <v>787500</v>
      </c>
      <c r="D49" s="35">
        <f>SUM(D50+D52+D56+D57+D58)</f>
        <v>786310.64</v>
      </c>
      <c r="E49" s="35">
        <f t="shared" si="1"/>
        <v>99.848970158730168</v>
      </c>
      <c r="F49" s="55">
        <f>D49/D83*100</f>
        <v>27.441500767828135</v>
      </c>
    </row>
    <row r="50" spans="1:6" x14ac:dyDescent="0.25">
      <c r="A50" s="2" t="s">
        <v>9</v>
      </c>
      <c r="B50" s="8" t="s">
        <v>48</v>
      </c>
      <c r="C50" s="24">
        <f>C51</f>
        <v>2500</v>
      </c>
      <c r="D50" s="22">
        <f>SUM(D51)</f>
        <v>1875</v>
      </c>
      <c r="E50" s="39">
        <f t="shared" si="1"/>
        <v>75</v>
      </c>
      <c r="F50" s="23">
        <f>D50/D83*100</f>
        <v>6.5435734075374785E-2</v>
      </c>
    </row>
    <row r="51" spans="1:6" x14ac:dyDescent="0.25">
      <c r="A51" s="10" t="s">
        <v>49</v>
      </c>
      <c r="B51" s="11" t="s">
        <v>50</v>
      </c>
      <c r="C51" s="26">
        <v>2500</v>
      </c>
      <c r="D51" s="38">
        <v>1875</v>
      </c>
      <c r="E51" s="27">
        <f t="shared" si="1"/>
        <v>75</v>
      </c>
      <c r="F51" s="28">
        <f>D51/D83*100</f>
        <v>6.5435734075374785E-2</v>
      </c>
    </row>
    <row r="52" spans="1:6" x14ac:dyDescent="0.25">
      <c r="A52" s="2" t="s">
        <v>10</v>
      </c>
      <c r="B52" s="8" t="s">
        <v>51</v>
      </c>
      <c r="C52" s="24">
        <f>SUM(C53:C55)</f>
        <v>772000</v>
      </c>
      <c r="D52" s="22">
        <f>SUM(D53:D55)</f>
        <v>771965.97</v>
      </c>
      <c r="E52" s="39">
        <f t="shared" si="1"/>
        <v>99.99559196891191</v>
      </c>
      <c r="F52" s="23">
        <f>D52/D83*100</f>
        <v>26.940885295017996</v>
      </c>
    </row>
    <row r="53" spans="1:6" ht="23.25" x14ac:dyDescent="0.25">
      <c r="A53" s="13" t="s">
        <v>52</v>
      </c>
      <c r="B53" s="11" t="s">
        <v>96</v>
      </c>
      <c r="C53" s="26">
        <v>612000</v>
      </c>
      <c r="D53" s="27">
        <v>611965.97</v>
      </c>
      <c r="E53" s="27">
        <f t="shared" si="1"/>
        <v>99.994439542483661</v>
      </c>
      <c r="F53" s="28">
        <f>D53/D83*100</f>
        <v>21.357035987252683</v>
      </c>
    </row>
    <row r="54" spans="1:6" x14ac:dyDescent="0.25">
      <c r="A54" s="10" t="s">
        <v>53</v>
      </c>
      <c r="B54" s="11" t="s">
        <v>54</v>
      </c>
      <c r="C54" s="26"/>
      <c r="D54" s="38"/>
      <c r="E54" s="27"/>
      <c r="F54" s="28">
        <f>D54/D83*100</f>
        <v>0</v>
      </c>
    </row>
    <row r="55" spans="1:6" x14ac:dyDescent="0.25">
      <c r="A55" s="10" t="s">
        <v>138</v>
      </c>
      <c r="B55" s="11" t="s">
        <v>137</v>
      </c>
      <c r="C55" s="26">
        <v>160000</v>
      </c>
      <c r="D55" s="38">
        <v>160000</v>
      </c>
      <c r="E55" s="27">
        <f t="shared" si="1"/>
        <v>100</v>
      </c>
      <c r="F55" s="28"/>
    </row>
    <row r="56" spans="1:6" x14ac:dyDescent="0.25">
      <c r="A56" s="2" t="s">
        <v>55</v>
      </c>
      <c r="B56" s="8" t="s">
        <v>56</v>
      </c>
      <c r="C56" s="24">
        <v>0</v>
      </c>
      <c r="D56" s="22">
        <v>0</v>
      </c>
      <c r="E56" s="39"/>
      <c r="F56" s="23">
        <f>D56/D83*100</f>
        <v>0</v>
      </c>
    </row>
    <row r="57" spans="1:6" x14ac:dyDescent="0.25">
      <c r="A57" s="2" t="s">
        <v>57</v>
      </c>
      <c r="B57" s="8" t="s">
        <v>58</v>
      </c>
      <c r="C57" s="24">
        <v>13000</v>
      </c>
      <c r="D57" s="22">
        <v>12469.67</v>
      </c>
      <c r="E57" s="39">
        <f t="shared" si="1"/>
        <v>95.920538461538456</v>
      </c>
      <c r="F57" s="23">
        <f>D57/D83*100</f>
        <v>0.43517973873476196</v>
      </c>
    </row>
    <row r="58" spans="1:6" x14ac:dyDescent="0.25">
      <c r="A58" s="2" t="s">
        <v>59</v>
      </c>
      <c r="B58" s="8" t="s">
        <v>60</v>
      </c>
      <c r="C58" s="24">
        <v>0</v>
      </c>
      <c r="D58" s="22"/>
      <c r="E58" s="39"/>
      <c r="F58" s="23">
        <f>D58/D83*100</f>
        <v>0</v>
      </c>
    </row>
    <row r="59" spans="1:6" x14ac:dyDescent="0.25">
      <c r="A59" s="53" t="s">
        <v>12</v>
      </c>
      <c r="B59" s="56" t="s">
        <v>61</v>
      </c>
      <c r="C59" s="36">
        <f>SUM(C60:C63)</f>
        <v>390455.85</v>
      </c>
      <c r="D59" s="35">
        <f>SUM(D60:D63)</f>
        <v>396781.65</v>
      </c>
      <c r="E59" s="35">
        <f t="shared" si="1"/>
        <v>101.62010634492992</v>
      </c>
      <c r="F59" s="55">
        <f>D59/D83*100</f>
        <v>13.847305885540498</v>
      </c>
    </row>
    <row r="60" spans="1:6" x14ac:dyDescent="0.25">
      <c r="A60" s="7" t="s">
        <v>14</v>
      </c>
      <c r="B60" s="8" t="s">
        <v>62</v>
      </c>
      <c r="C60" s="24">
        <v>173355.85</v>
      </c>
      <c r="D60" s="22">
        <v>174748.86</v>
      </c>
      <c r="E60" s="39">
        <f t="shared" si="1"/>
        <v>100.80355523046958</v>
      </c>
      <c r="F60" s="23">
        <f>D60/D83*100</f>
        <v>6.0985706308986112</v>
      </c>
    </row>
    <row r="61" spans="1:6" x14ac:dyDescent="0.25">
      <c r="A61" s="2" t="s">
        <v>16</v>
      </c>
      <c r="B61" s="8" t="s">
        <v>63</v>
      </c>
      <c r="C61" s="24">
        <v>11600</v>
      </c>
      <c r="D61" s="22">
        <v>11591.23</v>
      </c>
      <c r="E61" s="39">
        <f t="shared" si="1"/>
        <v>99.924396551724143</v>
      </c>
      <c r="F61" s="23">
        <f>D61/D83*100</f>
        <v>0.40452301007280339</v>
      </c>
    </row>
    <row r="62" spans="1:6" x14ac:dyDescent="0.25">
      <c r="A62" s="2" t="s">
        <v>64</v>
      </c>
      <c r="B62" s="8" t="s">
        <v>65</v>
      </c>
      <c r="C62" s="24">
        <v>190000</v>
      </c>
      <c r="D62" s="22">
        <v>195044.82</v>
      </c>
      <c r="E62" s="39">
        <f t="shared" si="1"/>
        <v>102.65516842105265</v>
      </c>
      <c r="F62" s="23">
        <f>D62/D83*100</f>
        <v>6.8068805196263158</v>
      </c>
    </row>
    <row r="63" spans="1:6" x14ac:dyDescent="0.25">
      <c r="A63" s="2" t="s">
        <v>66</v>
      </c>
      <c r="B63" s="8" t="s">
        <v>67</v>
      </c>
      <c r="C63" s="24">
        <v>15500</v>
      </c>
      <c r="D63" s="22">
        <v>15396.74</v>
      </c>
      <c r="E63" s="39">
        <f t="shared" si="1"/>
        <v>99.333806451612901</v>
      </c>
      <c r="F63" s="23">
        <f>D63/D83*100</f>
        <v>0.53733172494276582</v>
      </c>
    </row>
    <row r="64" spans="1:6" x14ac:dyDescent="0.25">
      <c r="A64" s="53" t="s">
        <v>18</v>
      </c>
      <c r="B64" s="56" t="s">
        <v>68</v>
      </c>
      <c r="C64" s="36">
        <f>SUM(C65:C68)</f>
        <v>107000</v>
      </c>
      <c r="D64" s="35">
        <f>SUM(D65:D68)</f>
        <v>105017.88</v>
      </c>
      <c r="E64" s="35">
        <f t="shared" si="1"/>
        <v>98.147551401869165</v>
      </c>
      <c r="F64" s="55">
        <f>D64/D83*100</f>
        <v>3.6650251033811312</v>
      </c>
    </row>
    <row r="65" spans="1:9" x14ac:dyDescent="0.25">
      <c r="A65" s="7" t="s">
        <v>69</v>
      </c>
      <c r="B65" s="8" t="s">
        <v>70</v>
      </c>
      <c r="C65" s="24">
        <v>23000</v>
      </c>
      <c r="D65" s="22">
        <v>23374</v>
      </c>
      <c r="E65" s="39">
        <f t="shared" si="1"/>
        <v>101.62608695652173</v>
      </c>
      <c r="F65" s="23">
        <f>D65/D83*100</f>
        <v>0.81573058574816537</v>
      </c>
    </row>
    <row r="66" spans="1:9" ht="23.25" x14ac:dyDescent="0.25">
      <c r="A66" s="7" t="s">
        <v>71</v>
      </c>
      <c r="B66" s="8" t="s">
        <v>72</v>
      </c>
      <c r="C66" s="24">
        <v>35000</v>
      </c>
      <c r="D66" s="22">
        <v>34282</v>
      </c>
      <c r="E66" s="39">
        <f t="shared" si="1"/>
        <v>97.948571428571427</v>
      </c>
      <c r="F66" s="23">
        <f>D66/D83*100</f>
        <v>1.1964095123050658</v>
      </c>
    </row>
    <row r="67" spans="1:9" x14ac:dyDescent="0.25">
      <c r="A67" s="2" t="s">
        <v>73</v>
      </c>
      <c r="B67" s="8" t="s">
        <v>74</v>
      </c>
      <c r="C67" s="24">
        <v>11000</v>
      </c>
      <c r="D67" s="39">
        <v>8957</v>
      </c>
      <c r="E67" s="39">
        <f t="shared" si="1"/>
        <v>81.427272727272722</v>
      </c>
      <c r="F67" s="23">
        <f>D67/D83*100</f>
        <v>0.31259086406033704</v>
      </c>
    </row>
    <row r="68" spans="1:9" x14ac:dyDescent="0.25">
      <c r="A68" s="2" t="s">
        <v>129</v>
      </c>
      <c r="B68" s="8" t="s">
        <v>130</v>
      </c>
      <c r="C68" s="24">
        <v>38000</v>
      </c>
      <c r="D68" s="22">
        <v>38404.879999999997</v>
      </c>
      <c r="E68" s="39">
        <f t="shared" si="1"/>
        <v>101.06547368421053</v>
      </c>
      <c r="F68" s="23">
        <f>D68/D83*100</f>
        <v>1.3402941412675622</v>
      </c>
    </row>
    <row r="69" spans="1:9" x14ac:dyDescent="0.25">
      <c r="A69" s="53" t="s">
        <v>20</v>
      </c>
      <c r="B69" s="56" t="s">
        <v>75</v>
      </c>
      <c r="C69" s="36">
        <f>SUM(C70:C74)</f>
        <v>3500</v>
      </c>
      <c r="D69" s="35">
        <f>SUM(D70:D74)</f>
        <v>3191</v>
      </c>
      <c r="E69" s="35">
        <f t="shared" si="1"/>
        <v>91.171428571428564</v>
      </c>
      <c r="F69" s="55">
        <f>D69/D83*100</f>
        <v>0.11136289463174449</v>
      </c>
    </row>
    <row r="70" spans="1:9" x14ac:dyDescent="0.25">
      <c r="A70" s="2" t="s">
        <v>76</v>
      </c>
      <c r="B70" s="8" t="s">
        <v>77</v>
      </c>
      <c r="C70" s="24"/>
      <c r="D70" s="22"/>
      <c r="E70" s="39"/>
      <c r="F70" s="23">
        <f>D70/D83*100</f>
        <v>0</v>
      </c>
    </row>
    <row r="71" spans="1:9" x14ac:dyDescent="0.25">
      <c r="A71" s="2" t="s">
        <v>78</v>
      </c>
      <c r="B71" s="8" t="s">
        <v>79</v>
      </c>
      <c r="C71" s="24"/>
      <c r="D71" s="22"/>
      <c r="E71" s="39"/>
      <c r="F71" s="23">
        <f>D71/D83*100</f>
        <v>0</v>
      </c>
    </row>
    <row r="72" spans="1:9" x14ac:dyDescent="0.25">
      <c r="A72" s="2" t="s">
        <v>80</v>
      </c>
      <c r="B72" s="8" t="s">
        <v>81</v>
      </c>
      <c r="C72" s="24">
        <v>3500</v>
      </c>
      <c r="D72" s="22">
        <v>3191</v>
      </c>
      <c r="E72" s="39">
        <f t="shared" si="1"/>
        <v>91.171428571428564</v>
      </c>
      <c r="F72" s="23">
        <f>D72/D83*100</f>
        <v>0.11136289463174449</v>
      </c>
    </row>
    <row r="73" spans="1:9" ht="23.25" x14ac:dyDescent="0.25">
      <c r="A73" s="2" t="s">
        <v>82</v>
      </c>
      <c r="B73" s="8" t="s">
        <v>83</v>
      </c>
      <c r="C73" s="24"/>
      <c r="D73" s="22"/>
      <c r="E73" s="39"/>
      <c r="F73" s="23">
        <f>D73/D83*100</f>
        <v>0</v>
      </c>
    </row>
    <row r="74" spans="1:9" x14ac:dyDescent="0.25">
      <c r="A74" s="7" t="s">
        <v>84</v>
      </c>
      <c r="B74" s="8" t="s">
        <v>85</v>
      </c>
      <c r="C74" s="24"/>
      <c r="D74" s="22"/>
      <c r="E74" s="39"/>
      <c r="F74" s="23">
        <f>D74/D83*100</f>
        <v>0</v>
      </c>
    </row>
    <row r="75" spans="1:9" x14ac:dyDescent="0.25">
      <c r="A75" s="53" t="s">
        <v>86</v>
      </c>
      <c r="B75" s="56" t="s">
        <v>87</v>
      </c>
      <c r="C75" s="36">
        <f>C76</f>
        <v>0</v>
      </c>
      <c r="D75" s="35">
        <f>SUM(D76)</f>
        <v>0</v>
      </c>
      <c r="E75" s="35"/>
      <c r="F75" s="55">
        <f>D75/D83*100</f>
        <v>0</v>
      </c>
    </row>
    <row r="76" spans="1:9" ht="23.25" x14ac:dyDescent="0.25">
      <c r="A76" s="7" t="s">
        <v>88</v>
      </c>
      <c r="B76" s="8" t="s">
        <v>89</v>
      </c>
      <c r="C76" s="24"/>
      <c r="D76" s="22"/>
      <c r="E76" s="39"/>
      <c r="F76" s="23">
        <f>D76/D83*100</f>
        <v>0</v>
      </c>
    </row>
    <row r="77" spans="1:9" ht="22.5" x14ac:dyDescent="0.25">
      <c r="A77" s="57" t="s">
        <v>90</v>
      </c>
      <c r="B77" s="58" t="s">
        <v>93</v>
      </c>
      <c r="C77" s="36">
        <f>SUM(C78:C80)</f>
        <v>654289.71</v>
      </c>
      <c r="D77" s="35">
        <f>SUM(D78:D81)</f>
        <v>620934.01</v>
      </c>
      <c r="E77" s="35">
        <f t="shared" si="1"/>
        <v>94.901998382337396</v>
      </c>
      <c r="F77" s="55">
        <f>D77/D83*100</f>
        <v>21.670012136915258</v>
      </c>
    </row>
    <row r="78" spans="1:9" x14ac:dyDescent="0.25">
      <c r="A78" s="42" t="s">
        <v>132</v>
      </c>
      <c r="B78" s="43" t="s">
        <v>134</v>
      </c>
      <c r="C78" s="24">
        <v>19687.5</v>
      </c>
      <c r="D78" s="39">
        <v>19687.5</v>
      </c>
      <c r="E78" s="39">
        <f t="shared" si="1"/>
        <v>100</v>
      </c>
      <c r="F78" s="37"/>
    </row>
    <row r="79" spans="1:9" x14ac:dyDescent="0.25">
      <c r="A79" s="42" t="s">
        <v>133</v>
      </c>
      <c r="B79" s="43" t="s">
        <v>135</v>
      </c>
      <c r="C79" s="24">
        <v>17000</v>
      </c>
      <c r="D79" s="39">
        <v>17000</v>
      </c>
      <c r="E79" s="39">
        <f t="shared" si="1"/>
        <v>100</v>
      </c>
      <c r="F79" s="37"/>
    </row>
    <row r="80" spans="1:9" x14ac:dyDescent="0.25">
      <c r="A80" s="42" t="s">
        <v>136</v>
      </c>
      <c r="B80" s="43" t="s">
        <v>139</v>
      </c>
      <c r="C80" s="24">
        <v>617602.21</v>
      </c>
      <c r="D80" s="39">
        <v>583246.51</v>
      </c>
      <c r="E80" s="39">
        <f t="shared" si="1"/>
        <v>94.437244646517698</v>
      </c>
      <c r="F80" s="37"/>
      <c r="I80" s="27"/>
    </row>
    <row r="81" spans="1:9" x14ac:dyDescent="0.25">
      <c r="A81" s="42" t="s">
        <v>145</v>
      </c>
      <c r="B81" s="43" t="s">
        <v>144</v>
      </c>
      <c r="C81" s="24"/>
      <c r="D81" s="39">
        <v>1000</v>
      </c>
      <c r="E81" s="39"/>
      <c r="F81" s="37"/>
      <c r="I81" s="61"/>
    </row>
    <row r="82" spans="1:9" x14ac:dyDescent="0.25">
      <c r="A82" s="57"/>
      <c r="B82" s="58" t="s">
        <v>122</v>
      </c>
      <c r="C82" s="36">
        <f>SUM(C77+C75+C69+C64+C59+C49+C35)</f>
        <v>2364530.59</v>
      </c>
      <c r="D82" s="35">
        <f>SUM(D77+D75+D69+D64+D59+D49+D35)</f>
        <v>2332910.6300000004</v>
      </c>
      <c r="E82" s="35">
        <f t="shared" si="1"/>
        <v>98.662738383097022</v>
      </c>
      <c r="F82" s="55"/>
    </row>
    <row r="83" spans="1:9" x14ac:dyDescent="0.25">
      <c r="A83" s="51"/>
      <c r="B83" s="52" t="s">
        <v>91</v>
      </c>
      <c r="C83" s="31">
        <f>SUM(C82+C31)</f>
        <v>2905053.4899999998</v>
      </c>
      <c r="D83" s="29">
        <f>SUM(D77+D75+D69+D64+D59+D49+D35+D31)</f>
        <v>2865406.8400000003</v>
      </c>
      <c r="E83" s="29">
        <f t="shared" si="1"/>
        <v>98.635252323701636</v>
      </c>
      <c r="F83" s="30">
        <f>D83/D83*100</f>
        <v>100</v>
      </c>
    </row>
    <row r="84" spans="1:9" ht="45.75" x14ac:dyDescent="0.25">
      <c r="A84" s="50"/>
      <c r="B84" s="49" t="s">
        <v>92</v>
      </c>
      <c r="C84" s="46"/>
      <c r="D84" s="47"/>
      <c r="E84" s="47"/>
      <c r="F84" s="48"/>
    </row>
    <row r="85" spans="1:9" x14ac:dyDescent="0.25">
      <c r="D85" s="44"/>
    </row>
    <row r="86" spans="1:9" x14ac:dyDescent="0.25">
      <c r="D86" s="44"/>
    </row>
    <row r="87" spans="1:9" x14ac:dyDescent="0.25">
      <c r="D87" s="44"/>
    </row>
    <row r="89" spans="1:9" x14ac:dyDescent="0.25">
      <c r="D89" s="44"/>
      <c r="F89" s="44"/>
    </row>
  </sheetData>
  <mergeCells count="1"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Rujana</dc:creator>
  <cp:lastModifiedBy>Rujana</cp:lastModifiedBy>
  <cp:lastPrinted>2020-02-21T08:27:27Z</cp:lastPrinted>
  <dcterms:created xsi:type="dcterms:W3CDTF">2014-10-23T11:34:16Z</dcterms:created>
  <dcterms:modified xsi:type="dcterms:W3CDTF">2020-02-21T10:42:40Z</dcterms:modified>
</cp:coreProperties>
</file>