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Rujana D\izvješća i planovi\"/>
    </mc:Choice>
  </mc:AlternateContent>
  <bookViews>
    <workbookView xWindow="0" yWindow="0" windowWidth="15285" windowHeight="423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I62" i="1"/>
  <c r="I57" i="1"/>
  <c r="I51" i="1"/>
  <c r="I49" i="1"/>
  <c r="I44" i="1"/>
  <c r="I39" i="1"/>
  <c r="I33" i="1"/>
  <c r="I28" i="1"/>
  <c r="I22" i="1"/>
  <c r="I11" i="1"/>
  <c r="I10" i="1" s="1"/>
  <c r="I6" i="1"/>
  <c r="I26" i="1" l="1"/>
  <c r="I48" i="1"/>
  <c r="I38" i="1"/>
  <c r="I32" i="1" s="1"/>
  <c r="J74" i="1"/>
  <c r="J67" i="1"/>
  <c r="J65" i="1"/>
  <c r="J64" i="1"/>
  <c r="J63" i="1"/>
  <c r="J61" i="1"/>
  <c r="J60" i="1"/>
  <c r="J59" i="1"/>
  <c r="J58" i="1"/>
  <c r="J55" i="1"/>
  <c r="J53" i="1"/>
  <c r="J52" i="1"/>
  <c r="J50" i="1"/>
  <c r="J47" i="1"/>
  <c r="J46" i="1"/>
  <c r="J45" i="1"/>
  <c r="J37" i="1"/>
  <c r="J34" i="1"/>
  <c r="J30" i="1"/>
  <c r="J29" i="1"/>
  <c r="J24" i="1"/>
  <c r="J23" i="1"/>
  <c r="J18" i="1"/>
  <c r="J14" i="1"/>
  <c r="J13" i="1"/>
  <c r="J12" i="1"/>
  <c r="J9" i="1"/>
  <c r="J8" i="1"/>
  <c r="J7" i="1"/>
  <c r="J5" i="1"/>
  <c r="J4" i="1"/>
  <c r="I76" i="1" l="1"/>
  <c r="H66" i="1"/>
  <c r="H62" i="1"/>
  <c r="H51" i="1"/>
  <c r="H57" i="1"/>
  <c r="H49" i="1"/>
  <c r="H48" i="1" l="1"/>
  <c r="H39" i="1"/>
  <c r="E39" i="1"/>
  <c r="H44" i="1"/>
  <c r="H33" i="1"/>
  <c r="H28" i="1"/>
  <c r="H22" i="1"/>
  <c r="H11" i="1"/>
  <c r="H6" i="1"/>
  <c r="J39" i="1" l="1"/>
  <c r="J33" i="1"/>
  <c r="H10" i="1"/>
  <c r="H26" i="1"/>
  <c r="K6" i="1" s="1"/>
  <c r="H38" i="1"/>
  <c r="H32" i="1" s="1"/>
  <c r="H75" i="1" l="1"/>
  <c r="H76" i="1"/>
  <c r="K11" i="1"/>
  <c r="K24" i="1"/>
  <c r="K20" i="1"/>
  <c r="K16" i="1"/>
  <c r="K12" i="1"/>
  <c r="K8" i="1"/>
  <c r="K4" i="1"/>
  <c r="K26" i="1"/>
  <c r="K18" i="1"/>
  <c r="K14" i="1"/>
  <c r="C78" i="1"/>
  <c r="K25" i="1"/>
  <c r="K21" i="1"/>
  <c r="K17" i="1"/>
  <c r="K13" i="1"/>
  <c r="K9" i="1"/>
  <c r="K5" i="1"/>
  <c r="K23" i="1"/>
  <c r="K19" i="1"/>
  <c r="K15" i="1"/>
  <c r="K7" i="1"/>
  <c r="K22" i="1"/>
  <c r="K38" i="1"/>
  <c r="K10" i="1"/>
  <c r="F17" i="1"/>
  <c r="F16" i="1"/>
  <c r="E11" i="1"/>
  <c r="K74" i="1" l="1"/>
  <c r="K65" i="1"/>
  <c r="K61" i="1"/>
  <c r="K53" i="1"/>
  <c r="K45" i="1"/>
  <c r="K41" i="1"/>
  <c r="K37" i="1"/>
  <c r="K29" i="1"/>
  <c r="K76" i="1"/>
  <c r="K63" i="1"/>
  <c r="K59" i="1"/>
  <c r="K43" i="1"/>
  <c r="K35" i="1"/>
  <c r="K31" i="1"/>
  <c r="K58" i="1"/>
  <c r="K54" i="1"/>
  <c r="K50" i="1"/>
  <c r="K46" i="1"/>
  <c r="K42" i="1"/>
  <c r="K34" i="1"/>
  <c r="K30" i="1"/>
  <c r="K68" i="1"/>
  <c r="K64" i="1"/>
  <c r="K60" i="1"/>
  <c r="K56" i="1"/>
  <c r="K52" i="1"/>
  <c r="K40" i="1"/>
  <c r="K36" i="1"/>
  <c r="K67" i="1"/>
  <c r="K55" i="1"/>
  <c r="K47" i="1"/>
  <c r="K51" i="1"/>
  <c r="K66" i="1"/>
  <c r="K49" i="1"/>
  <c r="K57" i="1"/>
  <c r="K62" i="1"/>
  <c r="K39" i="1"/>
  <c r="K44" i="1"/>
  <c r="K48" i="1"/>
  <c r="K33" i="1"/>
  <c r="K28" i="1"/>
  <c r="K75" i="1"/>
  <c r="K32" i="1"/>
  <c r="F74" i="1"/>
  <c r="F73" i="1"/>
  <c r="F71" i="1"/>
  <c r="F70" i="1"/>
  <c r="F69" i="1"/>
  <c r="F68" i="1"/>
  <c r="F67" i="1"/>
  <c r="F65" i="1"/>
  <c r="F64" i="1"/>
  <c r="F63" i="1"/>
  <c r="F61" i="1"/>
  <c r="F60" i="1"/>
  <c r="F59" i="1"/>
  <c r="F58" i="1"/>
  <c r="F56" i="1"/>
  <c r="F55" i="1"/>
  <c r="F53" i="1"/>
  <c r="F52" i="1"/>
  <c r="F50" i="1"/>
  <c r="F46" i="1"/>
  <c r="F39" i="1"/>
  <c r="F37" i="1"/>
  <c r="F36" i="1"/>
  <c r="F35" i="1"/>
  <c r="F34" i="1"/>
  <c r="F31" i="1"/>
  <c r="F30" i="1"/>
  <c r="F29" i="1"/>
  <c r="F25" i="1"/>
  <c r="F24" i="1"/>
  <c r="F23" i="1"/>
  <c r="F21" i="1"/>
  <c r="F19" i="1"/>
  <c r="F18" i="1"/>
  <c r="F15" i="1"/>
  <c r="F14" i="1"/>
  <c r="F13" i="1"/>
  <c r="F12" i="1"/>
  <c r="F9" i="1"/>
  <c r="F8" i="1"/>
  <c r="F7" i="1"/>
  <c r="F5" i="1"/>
  <c r="F4" i="1"/>
  <c r="E22" i="1"/>
  <c r="E10" i="1" l="1"/>
  <c r="E72" i="1"/>
  <c r="E66" i="1"/>
  <c r="E62" i="1"/>
  <c r="E57" i="1"/>
  <c r="E51" i="1"/>
  <c r="E49" i="1"/>
  <c r="E33" i="1"/>
  <c r="E28" i="1"/>
  <c r="E6" i="1"/>
  <c r="E26" i="1" l="1"/>
  <c r="E44" i="1"/>
  <c r="E38" i="1" s="1"/>
  <c r="E48" i="1"/>
  <c r="F54" i="1"/>
  <c r="F47" i="1"/>
  <c r="D49" i="1"/>
  <c r="D33" i="1"/>
  <c r="D72" i="1"/>
  <c r="D66" i="1"/>
  <c r="D62" i="1"/>
  <c r="D57" i="1"/>
  <c r="D51" i="1"/>
  <c r="D28" i="1"/>
  <c r="D44" i="1"/>
  <c r="J44" i="1" s="1"/>
  <c r="F28" i="1" l="1"/>
  <c r="J28" i="1"/>
  <c r="F66" i="1"/>
  <c r="J66" i="1"/>
  <c r="F51" i="1"/>
  <c r="J51" i="1"/>
  <c r="F72" i="1"/>
  <c r="F57" i="1"/>
  <c r="J57" i="1"/>
  <c r="F62" i="1"/>
  <c r="J62" i="1"/>
  <c r="F49" i="1"/>
  <c r="J49" i="1"/>
  <c r="G17" i="1"/>
  <c r="G16" i="1"/>
  <c r="F45" i="1"/>
  <c r="F44" i="1"/>
  <c r="G19" i="1"/>
  <c r="G15" i="1"/>
  <c r="G11" i="1"/>
  <c r="G7" i="1"/>
  <c r="G5" i="1"/>
  <c r="G24" i="1"/>
  <c r="G12" i="1"/>
  <c r="G4" i="1"/>
  <c r="G25" i="1"/>
  <c r="G26" i="1"/>
  <c r="G14" i="1"/>
  <c r="G10" i="1"/>
  <c r="G21" i="1"/>
  <c r="G13" i="1"/>
  <c r="G9" i="1"/>
  <c r="G20" i="1"/>
  <c r="G18" i="1"/>
  <c r="G8" i="1"/>
  <c r="G6" i="1"/>
  <c r="D38" i="1"/>
  <c r="D48" i="1"/>
  <c r="D6" i="1"/>
  <c r="J6" i="1" s="1"/>
  <c r="D22" i="1"/>
  <c r="D11" i="1"/>
  <c r="F48" i="1" l="1"/>
  <c r="J48" i="1"/>
  <c r="F11" i="1"/>
  <c r="J11" i="1"/>
  <c r="D32" i="1"/>
  <c r="D76" i="1" s="1"/>
  <c r="J76" i="1" s="1"/>
  <c r="J38" i="1"/>
  <c r="F22" i="1"/>
  <c r="J22" i="1"/>
  <c r="F6" i="1"/>
  <c r="E32" i="1"/>
  <c r="E76" i="1" s="1"/>
  <c r="G28" i="1" s="1"/>
  <c r="D10" i="1"/>
  <c r="C11" i="1"/>
  <c r="C44" i="1"/>
  <c r="F10" i="1" l="1"/>
  <c r="J10" i="1"/>
  <c r="J32" i="1"/>
  <c r="D75" i="1"/>
  <c r="J75" i="1" s="1"/>
  <c r="D26" i="1"/>
  <c r="J26" i="1" s="1"/>
  <c r="F32" i="1"/>
  <c r="G32" i="1"/>
  <c r="C38" i="1"/>
  <c r="C6" i="1"/>
  <c r="C22" i="1"/>
  <c r="G76" i="1" l="1"/>
  <c r="G71" i="1"/>
  <c r="G67" i="1"/>
  <c r="G63" i="1"/>
  <c r="G59" i="1"/>
  <c r="G55" i="1"/>
  <c r="G47" i="1"/>
  <c r="G39" i="1"/>
  <c r="G35" i="1"/>
  <c r="G31" i="1"/>
  <c r="F76" i="1"/>
  <c r="G74" i="1"/>
  <c r="G70" i="1"/>
  <c r="G58" i="1"/>
  <c r="G50" i="1"/>
  <c r="G46" i="1"/>
  <c r="G34" i="1"/>
  <c r="G30" i="1"/>
  <c r="G73" i="1"/>
  <c r="G69" i="1"/>
  <c r="G65" i="1"/>
  <c r="G61" i="1"/>
  <c r="G53" i="1"/>
  <c r="G37" i="1"/>
  <c r="G29" i="1"/>
  <c r="G68" i="1"/>
  <c r="G64" i="1"/>
  <c r="G60" i="1"/>
  <c r="G56" i="1"/>
  <c r="G52" i="1"/>
  <c r="G36" i="1"/>
  <c r="G54" i="1"/>
  <c r="G62" i="1"/>
  <c r="G72" i="1"/>
  <c r="G49" i="1"/>
  <c r="G33" i="1"/>
  <c r="G66" i="1"/>
  <c r="G51" i="1"/>
  <c r="G57" i="1"/>
  <c r="G45" i="1"/>
  <c r="G48" i="1"/>
  <c r="G44" i="1"/>
  <c r="G38" i="1"/>
  <c r="G22" i="1"/>
  <c r="G23" i="1"/>
  <c r="C28" i="1" l="1"/>
  <c r="C49" i="1" l="1"/>
  <c r="C33" i="1" l="1"/>
  <c r="F33" i="1" s="1"/>
  <c r="C72" i="1"/>
  <c r="C66" i="1"/>
  <c r="C62" i="1"/>
  <c r="C57" i="1"/>
  <c r="C51" i="1"/>
  <c r="C48" i="1" l="1"/>
  <c r="C32" i="1"/>
  <c r="C76" i="1" l="1"/>
  <c r="C10" i="1"/>
  <c r="C26" i="1" s="1"/>
  <c r="F26" i="1" l="1"/>
</calcChain>
</file>

<file path=xl/sharedStrings.xml><?xml version="1.0" encoding="utf-8"?>
<sst xmlns="http://schemas.openxmlformats.org/spreadsheetml/2006/main" count="163" uniqueCount="145">
  <si>
    <t>RB</t>
  </si>
  <si>
    <t>PRIHODI PO VRSTAMA</t>
  </si>
  <si>
    <t>STRUKTURA %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</si>
  <si>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</si>
  <si>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</si>
  <si>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</si>
  <si>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</si>
  <si>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</si>
  <si>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</si>
  <si>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</si>
  <si>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>3.2.</t>
  </si>
  <si>
    <t>za funkcioniranje turističkog ureda</t>
  </si>
  <si>
    <t>4.</t>
  </si>
  <si>
    <t>Prihodi od drugih aktivnosti</t>
  </si>
  <si>
    <t>4.1.</t>
  </si>
  <si>
    <t>Prihodi od transfera HTZ-a</t>
  </si>
  <si>
    <t>4.2.</t>
  </si>
  <si>
    <t>Prihodi od kamata</t>
  </si>
  <si>
    <t>5.</t>
  </si>
  <si>
    <t>Prijenos prihoda prethodne godine (Višak prethodne godine ukoliko je isti ostvaren)</t>
  </si>
  <si>
    <t>6.</t>
  </si>
  <si>
    <t>Ostali nespomenuti prihodi</t>
  </si>
  <si>
    <t xml:space="preserve">SVEUKUPNO PRIHODI </t>
  </si>
  <si>
    <t>RASHODI PO VRSTAMA</t>
  </si>
  <si>
    <t>ADMINISTRATIVNI RASHODI</t>
  </si>
  <si>
    <t>1.1.</t>
  </si>
  <si>
    <t>Rashodi za radnike</t>
  </si>
  <si>
    <t>1.2.</t>
  </si>
  <si>
    <t>Rashodi ureda</t>
  </si>
  <si>
    <t>1.3.</t>
  </si>
  <si>
    <t>Rashodi za rad tijela Turističke zajednice</t>
  </si>
  <si>
    <t>DIZAJN VRIJEDNOSTI</t>
  </si>
  <si>
    <t>2.1.</t>
  </si>
  <si>
    <t>Potpora događanjima</t>
  </si>
  <si>
    <t>2.1.1.</t>
  </si>
  <si>
    <t>2.1.2.</t>
  </si>
  <si>
    <t>sufinanciranje manifestacija ostalim TZ</t>
  </si>
  <si>
    <t>2.1.3.</t>
  </si>
  <si>
    <t>sufinanciranje manifestacija vanjskih organizatora</t>
  </si>
  <si>
    <t>2.1.4.</t>
  </si>
  <si>
    <t>Turistički forum</t>
  </si>
  <si>
    <t>2.2.</t>
  </si>
  <si>
    <t>Organizacija i upravljanje destinacijom i potpora razvoju DMO i DMK</t>
  </si>
  <si>
    <t>2.2.1.</t>
  </si>
  <si>
    <t>Projekti iz programa za nerazvijene</t>
  </si>
  <si>
    <t>2.2.2.</t>
  </si>
  <si>
    <t>Projekti financirani iz fonodova EU</t>
  </si>
  <si>
    <t>2.2.3.</t>
  </si>
  <si>
    <t xml:space="preserve">KOMUNIKACIJA VRIJEDNOSTI </t>
  </si>
  <si>
    <t>Online komunikacije</t>
  </si>
  <si>
    <t>3.1.1.</t>
  </si>
  <si>
    <t>Internet stranice i upravljanje Internet stranicama</t>
  </si>
  <si>
    <t>Offline komunikacije</t>
  </si>
  <si>
    <t>3.2.1.</t>
  </si>
  <si>
    <t>3.2.2.</t>
  </si>
  <si>
    <t>Opće oglašavanje</t>
  </si>
  <si>
    <t>3.3.</t>
  </si>
  <si>
    <t>Brošure i ostali tiskani materijali</t>
  </si>
  <si>
    <t>3.4.</t>
  </si>
  <si>
    <t>Suveniri i promo materijali</t>
  </si>
  <si>
    <t>3.5.</t>
  </si>
  <si>
    <t>Turistička (smeđa) signalizacija</t>
  </si>
  <si>
    <t>DISTRIBUCIJA I PRODAJA VRIJEDNOSTI</t>
  </si>
  <si>
    <t>Sajmovi</t>
  </si>
  <si>
    <t>Studijska putovanja novinara</t>
  </si>
  <si>
    <t>4.3.</t>
  </si>
  <si>
    <t>Posebne prezentacije/poslovne radionice</t>
  </si>
  <si>
    <t>4.4.</t>
  </si>
  <si>
    <t>Ostale prezentacije</t>
  </si>
  <si>
    <t>INTERNI MARKETING</t>
  </si>
  <si>
    <t>5.1.</t>
  </si>
  <si>
    <t>Edukacija</t>
  </si>
  <si>
    <t>5.2.</t>
  </si>
  <si>
    <t>Koordinacija i nadzor sustava turističkih zajednica na području županije, turistički klaster</t>
  </si>
  <si>
    <t>5.3.</t>
  </si>
  <si>
    <t>Nagrade i priznanja u projektima</t>
  </si>
  <si>
    <t>MARKETINŠKA INFRASTRUKTURA</t>
  </si>
  <si>
    <t>6.1.</t>
  </si>
  <si>
    <t>Proizvodnja multimedijalnih materijala</t>
  </si>
  <si>
    <t>6.2.</t>
  </si>
  <si>
    <t>Istraživanje tržišta</t>
  </si>
  <si>
    <t>6.3.</t>
  </si>
  <si>
    <t>Suradnja s domaćim i međunarodnim institucijama</t>
  </si>
  <si>
    <t>6.4.</t>
  </si>
  <si>
    <t>Banka fotografija / filmskih snimaka i priprema u izdavaštvu</t>
  </si>
  <si>
    <t>6.5.</t>
  </si>
  <si>
    <t xml:space="preserve">Jedinstveni turistički informacijski sustav </t>
  </si>
  <si>
    <t>7.</t>
  </si>
  <si>
    <t>POSEBNI PROGRAMI</t>
  </si>
  <si>
    <t>7.1.</t>
  </si>
  <si>
    <t>Poticanje i pomaganje razvoja turizma na područjima koja nisu turistički razvijena</t>
  </si>
  <si>
    <t>8.</t>
  </si>
  <si>
    <t>SVEUKUPNO RASHODI</t>
  </si>
  <si>
    <t>PRIJENOS VIŠKA U IDUĆU GODINU - POKRIVANJE MANJKA U IDUĆOJ GODINI (SVEUKUPNI PRIHODI UMANJENI ZA SVEUKUPNE RASHODE)</t>
  </si>
  <si>
    <t>OSTALO (planovi razvoja turizma, strateški marketing planovi i ostalo)</t>
  </si>
  <si>
    <t>Tjedan otvorenih vrata</t>
  </si>
  <si>
    <t>potpora razvoju DMO i DMK</t>
  </si>
  <si>
    <t>Oglašavanje u promotivnim kampanjama javnog i privatnog sektora, online i ofline</t>
  </si>
  <si>
    <t>Prihodi=rashodi</t>
  </si>
  <si>
    <t>PLAN 2017</t>
  </si>
  <si>
    <t>4.1.1.</t>
  </si>
  <si>
    <t>Sufinanciranje sajmova</t>
  </si>
  <si>
    <t>4.1.2.</t>
  </si>
  <si>
    <t>sufinanciranje prezentacija</t>
  </si>
  <si>
    <t>4.1.3.</t>
  </si>
  <si>
    <t>promotivne kampanje</t>
  </si>
  <si>
    <t>4.1.4.</t>
  </si>
  <si>
    <t>TZN</t>
  </si>
  <si>
    <t>Sufinanciranje TZŽ</t>
  </si>
  <si>
    <t>Sufinanciranje LTZ</t>
  </si>
  <si>
    <t>za programske aktivnosti</t>
  </si>
  <si>
    <t>2.2.2.1.</t>
  </si>
  <si>
    <t>VICtour</t>
  </si>
  <si>
    <t>2.2.2.2.</t>
  </si>
  <si>
    <t>Ostali EU projekti</t>
  </si>
  <si>
    <t>PLAN 2018.</t>
  </si>
  <si>
    <t>PLAN 2017.</t>
  </si>
  <si>
    <t xml:space="preserve">ViCTour - predfinanciranje </t>
  </si>
  <si>
    <t>Prihodi od pozitivnih tečajnih razlika</t>
  </si>
  <si>
    <t>Prihodi od kamata - Victour</t>
  </si>
  <si>
    <t>Kotizacija</t>
  </si>
  <si>
    <t>IZVRŠENJE I-XII</t>
  </si>
  <si>
    <t>indeks IZVRŠENJA DO 14.12.</t>
  </si>
  <si>
    <t>4.1.5.</t>
  </si>
  <si>
    <t>4.1.6.</t>
  </si>
  <si>
    <t>Sufinanciranje manifestacije</t>
  </si>
  <si>
    <t>Ostala sufinanciranja</t>
  </si>
  <si>
    <t>Novi plan 2018.</t>
  </si>
  <si>
    <t>Indeks izvršenja Novi plan/plan 2018.</t>
  </si>
  <si>
    <t>PLAN 2017/2018</t>
  </si>
  <si>
    <t>IZVRŠENJE 1.1.-14.12. '18.</t>
  </si>
  <si>
    <t>Rebalans Financijskog plana TZ VSŽ za 2018. godinu</t>
  </si>
  <si>
    <t>Brendiranje VSŽ</t>
  </si>
  <si>
    <t>Brendiranje KTP i EDEN</t>
  </si>
  <si>
    <t>2.2.1.1.</t>
  </si>
  <si>
    <t>2.2.1.2.</t>
  </si>
  <si>
    <t>Brošura City</t>
  </si>
  <si>
    <t>Brošura vjerski</t>
  </si>
  <si>
    <t>2.2.1.3.</t>
  </si>
  <si>
    <t>2.2.1.4.</t>
  </si>
  <si>
    <t>RASHODI FUNKCIONALNI MARKETING</t>
  </si>
  <si>
    <t>6=5/4</t>
  </si>
  <si>
    <t>9=8/4</t>
  </si>
  <si>
    <t>Struktura novi plan %</t>
  </si>
  <si>
    <t>Izvršenje 01.01.2018.-31.12.2018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</si>
</sst>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\ _k_n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8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9"/>
      <color indexed="8"/>
      <name val="Garamond"/>
      <family val="1"/>
      <charset val="238"/>
    </font>
    <font>
      <sz val="9"/>
      <color theme="0"/>
      <name val="Garamond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4" fontId="2" fillId="6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wrapText="1"/>
    </xf>
    <xf numFmtId="164" fontId="2" fillId="13" borderId="1" xfId="0" applyNumberFormat="1" applyFont="1" applyFill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16" fontId="2" fillId="9" borderId="1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wrapText="1"/>
    </xf>
    <xf numFmtId="2" fontId="9" fillId="10" borderId="1" xfId="0" applyNumberFormat="1" applyFont="1" applyFill="1" applyBorder="1"/>
    <xf numFmtId="2" fontId="9" fillId="0" borderId="1" xfId="0" applyNumberFormat="1" applyFont="1" applyBorder="1"/>
    <xf numFmtId="2" fontId="9" fillId="7" borderId="1" xfId="0" applyNumberFormat="1" applyFont="1" applyFill="1" applyBorder="1"/>
    <xf numFmtId="2" fontId="9" fillId="14" borderId="1" xfId="0" applyNumberFormat="1" applyFont="1" applyFill="1" applyBorder="1"/>
    <xf numFmtId="2" fontId="9" fillId="8" borderId="1" xfId="0" applyNumberFormat="1" applyFont="1" applyFill="1" applyBorder="1"/>
    <xf numFmtId="2" fontId="9" fillId="12" borderId="1" xfId="0" applyNumberFormat="1" applyFont="1" applyFill="1" applyBorder="1"/>
    <xf numFmtId="4" fontId="10" fillId="3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165" fontId="10" fillId="10" borderId="1" xfId="0" applyNumberFormat="1" applyFont="1" applyFill="1" applyBorder="1"/>
    <xf numFmtId="2" fontId="10" fillId="10" borderId="1" xfId="0" applyNumberFormat="1" applyFont="1" applyFill="1" applyBorder="1"/>
    <xf numFmtId="4" fontId="10" fillId="0" borderId="1" xfId="0" applyNumberFormat="1" applyFont="1" applyBorder="1" applyAlignment="1">
      <alignment horizontal="right"/>
    </xf>
    <xf numFmtId="4" fontId="11" fillId="9" borderId="1" xfId="0" applyNumberFormat="1" applyFont="1" applyFill="1" applyBorder="1" applyAlignment="1">
      <alignment horizontal="right"/>
    </xf>
    <xf numFmtId="164" fontId="11" fillId="9" borderId="1" xfId="0" applyNumberFormat="1" applyFont="1" applyFill="1" applyBorder="1" applyAlignment="1">
      <alignment horizontal="right"/>
    </xf>
    <xf numFmtId="165" fontId="10" fillId="0" borderId="1" xfId="0" applyNumberFormat="1" applyFont="1" applyBorder="1"/>
    <xf numFmtId="2" fontId="10" fillId="0" borderId="1" xfId="0" applyNumberFormat="1" applyFont="1" applyBorder="1"/>
    <xf numFmtId="4" fontId="10" fillId="9" borderId="1" xfId="0" applyNumberFormat="1" applyFont="1" applyFill="1" applyBorder="1" applyAlignment="1">
      <alignment horizontal="right"/>
    </xf>
    <xf numFmtId="164" fontId="10" fillId="9" borderId="1" xfId="0" applyNumberFormat="1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165" fontId="10" fillId="7" borderId="1" xfId="0" applyNumberFormat="1" applyFont="1" applyFill="1" applyBorder="1"/>
    <xf numFmtId="2" fontId="10" fillId="7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 vertical="center" wrapText="1"/>
    </xf>
    <xf numFmtId="164" fontId="10" fillId="14" borderId="1" xfId="0" applyNumberFormat="1" applyFont="1" applyFill="1" applyBorder="1" applyAlignment="1">
      <alignment horizontal="right"/>
    </xf>
    <xf numFmtId="165" fontId="10" fillId="14" borderId="1" xfId="0" applyNumberFormat="1" applyFont="1" applyFill="1" applyBorder="1" applyAlignment="1">
      <alignment horizontal="center" wrapText="1"/>
    </xf>
    <xf numFmtId="2" fontId="10" fillId="14" borderId="1" xfId="0" applyNumberFormat="1" applyFont="1" applyFill="1" applyBorder="1" applyAlignment="1">
      <alignment horizontal="center" wrapText="1"/>
    </xf>
    <xf numFmtId="4" fontId="10" fillId="5" borderId="1" xfId="0" applyNumberFormat="1" applyFont="1" applyFill="1" applyBorder="1" applyAlignment="1">
      <alignment horizontal="right"/>
    </xf>
    <xf numFmtId="4" fontId="10" fillId="8" borderId="1" xfId="0" applyNumberFormat="1" applyFont="1" applyFill="1" applyBorder="1" applyAlignment="1">
      <alignment horizontal="right"/>
    </xf>
    <xf numFmtId="164" fontId="10" fillId="11" borderId="1" xfId="0" applyNumberFormat="1" applyFont="1" applyFill="1" applyBorder="1" applyAlignment="1">
      <alignment horizontal="right"/>
    </xf>
    <xf numFmtId="165" fontId="10" fillId="8" borderId="1" xfId="0" applyNumberFormat="1" applyFont="1" applyFill="1" applyBorder="1"/>
    <xf numFmtId="2" fontId="10" fillId="8" borderId="1" xfId="0" applyNumberFormat="1" applyFont="1" applyFill="1" applyBorder="1"/>
    <xf numFmtId="164" fontId="10" fillId="10" borderId="1" xfId="0" applyNumberFormat="1" applyFont="1" applyFill="1" applyBorder="1" applyAlignment="1">
      <alignment horizontal="right"/>
    </xf>
    <xf numFmtId="2" fontId="10" fillId="12" borderId="1" xfId="0" applyNumberFormat="1" applyFont="1" applyFill="1" applyBorder="1"/>
    <xf numFmtId="4" fontId="10" fillId="0" borderId="1" xfId="0" applyNumberFormat="1" applyFont="1" applyFill="1" applyBorder="1" applyAlignment="1">
      <alignment horizontal="right"/>
    </xf>
    <xf numFmtId="164" fontId="10" fillId="12" borderId="1" xfId="0" applyNumberFormat="1" applyFont="1" applyFill="1" applyBorder="1" applyAlignment="1">
      <alignment horizontal="right"/>
    </xf>
    <xf numFmtId="165" fontId="10" fillId="12" borderId="1" xfId="0" applyNumberFormat="1" applyFont="1" applyFill="1" applyBorder="1"/>
    <xf numFmtId="4" fontId="10" fillId="10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9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workbookViewId="0">
      <pane ySplit="1" topLeftCell="A2" activePane="bottomLeft" state="frozen"/>
      <selection pane="bottomLeft" activeCell="I18" sqref="I18"/>
    </sheetView>
  </sheetViews>
  <sheetFormatPr defaultRowHeight="15" x14ac:dyDescent="0.25"/>
  <cols>
    <col min="1" max="1" width="4.85546875" customWidth="1"/>
    <col min="2" max="2" width="34.7109375" customWidth="1"/>
    <col min="3" max="3" width="12.85546875" customWidth="1"/>
    <col min="4" max="4" width="15.42578125" customWidth="1"/>
    <col min="5" max="5" width="17.42578125" customWidth="1"/>
    <col min="6" max="6" width="12.85546875" customWidth="1"/>
    <col min="7" max="7" width="13.85546875" customWidth="1"/>
    <col min="8" max="9" width="15.42578125" customWidth="1"/>
    <col min="10" max="10" width="12" customWidth="1"/>
    <col min="11" max="11" width="14.140625" customWidth="1"/>
  </cols>
  <sheetData>
    <row r="1" spans="1:11" ht="27.6" customHeight="1" x14ac:dyDescent="0.25">
      <c r="A1" s="76" t="s">
        <v>131</v>
      </c>
      <c r="B1" s="77"/>
      <c r="C1" s="77"/>
      <c r="D1" s="77"/>
      <c r="E1" s="77"/>
      <c r="F1" s="77"/>
      <c r="G1" s="77"/>
    </row>
    <row r="2" spans="1:11" ht="64.5" x14ac:dyDescent="0.25">
      <c r="A2" s="32" t="s">
        <v>0</v>
      </c>
      <c r="B2" s="32" t="s">
        <v>1</v>
      </c>
      <c r="C2" s="33" t="s">
        <v>99</v>
      </c>
      <c r="D2" s="33" t="s">
        <v>115</v>
      </c>
      <c r="E2" s="33" t="s">
        <v>130</v>
      </c>
      <c r="F2" s="33" t="s">
        <v>122</v>
      </c>
      <c r="G2" s="34" t="s">
        <v>2</v>
      </c>
      <c r="H2" s="29" t="s">
        <v>127</v>
      </c>
      <c r="I2" s="29" t="s">
        <v>144</v>
      </c>
      <c r="J2" s="35" t="s">
        <v>128</v>
      </c>
      <c r="K2" s="36" t="s">
        <v>143</v>
      </c>
    </row>
    <row r="3" spans="1:11" x14ac:dyDescent="0.25">
      <c r="A3" s="32">
        <v>1</v>
      </c>
      <c r="B3" s="32">
        <v>2</v>
      </c>
      <c r="C3" s="37">
        <v>3</v>
      </c>
      <c r="D3" s="37">
        <v>4</v>
      </c>
      <c r="E3" s="37">
        <v>5</v>
      </c>
      <c r="F3" s="33" t="s">
        <v>141</v>
      </c>
      <c r="G3" s="37">
        <v>7</v>
      </c>
      <c r="H3" s="29">
        <v>8</v>
      </c>
      <c r="I3" s="29"/>
      <c r="J3" s="35" t="s">
        <v>142</v>
      </c>
      <c r="K3" s="38">
        <v>10</v>
      </c>
    </row>
    <row r="4" spans="1:11" x14ac:dyDescent="0.25">
      <c r="A4" s="2" t="s">
        <v>3</v>
      </c>
      <c r="B4" s="3" t="s">
        <v>4</v>
      </c>
      <c r="C4" s="45">
        <v>50000</v>
      </c>
      <c r="D4" s="45">
        <v>60000</v>
      </c>
      <c r="E4" s="45">
        <v>62160.38</v>
      </c>
      <c r="F4" s="45">
        <f t="shared" ref="F4:F19" si="0">E4/D4*100</f>
        <v>103.60063333333333</v>
      </c>
      <c r="G4" s="46">
        <f>E4/E26*100</f>
        <v>2.5693502919997502</v>
      </c>
      <c r="H4" s="47">
        <v>65000</v>
      </c>
      <c r="I4" s="47">
        <v>66600.83</v>
      </c>
      <c r="J4" s="48">
        <f t="shared" ref="J4:J14" si="1">H4/D4*100</f>
        <v>108.33333333333333</v>
      </c>
      <c r="K4" s="39">
        <f>H4/H26*100</f>
        <v>2.6778927777087591</v>
      </c>
    </row>
    <row r="5" spans="1:11" x14ac:dyDescent="0.25">
      <c r="A5" s="2" t="s">
        <v>5</v>
      </c>
      <c r="B5" s="3" t="s">
        <v>6</v>
      </c>
      <c r="C5" s="45">
        <v>275000</v>
      </c>
      <c r="D5" s="45">
        <v>270000</v>
      </c>
      <c r="E5" s="45">
        <v>152437.35</v>
      </c>
      <c r="F5" s="45">
        <f t="shared" si="0"/>
        <v>56.458277777777774</v>
      </c>
      <c r="G5" s="46">
        <f>E5/E26*100</f>
        <v>6.30087766088573</v>
      </c>
      <c r="H5" s="47">
        <v>155359.23000000001</v>
      </c>
      <c r="I5" s="47">
        <v>160750.98000000001</v>
      </c>
      <c r="J5" s="48">
        <f t="shared" si="1"/>
        <v>57.54045555555556</v>
      </c>
      <c r="K5" s="39">
        <f>H5/H26*100</f>
        <v>6.4005439994983693</v>
      </c>
    </row>
    <row r="6" spans="1:11" x14ac:dyDescent="0.25">
      <c r="A6" s="2" t="s">
        <v>7</v>
      </c>
      <c r="B6" s="3" t="s">
        <v>8</v>
      </c>
      <c r="C6" s="45">
        <f>SUM(C7:C9)</f>
        <v>893225.96</v>
      </c>
      <c r="D6" s="45">
        <f>SUM(D7:D9)</f>
        <v>1140000</v>
      </c>
      <c r="E6" s="45">
        <f>SUM(E7:E9)</f>
        <v>1319046.49</v>
      </c>
      <c r="F6" s="45">
        <f t="shared" si="0"/>
        <v>115.70583245614034</v>
      </c>
      <c r="G6" s="46">
        <f>E6/E26*100</f>
        <v>54.521746556934595</v>
      </c>
      <c r="H6" s="47">
        <f>SUM(H7:H9)</f>
        <v>1334700.96</v>
      </c>
      <c r="I6" s="47">
        <f>SUM(I7:I9)</f>
        <v>1260296.49</v>
      </c>
      <c r="J6" s="48">
        <f t="shared" si="1"/>
        <v>117.07903157894737</v>
      </c>
      <c r="K6" s="39">
        <f>H6/H26*100</f>
        <v>54.987477864383806</v>
      </c>
    </row>
    <row r="7" spans="1:11" x14ac:dyDescent="0.25">
      <c r="A7" s="4" t="s">
        <v>9</v>
      </c>
      <c r="B7" s="5" t="s">
        <v>110</v>
      </c>
      <c r="C7" s="49">
        <v>10000</v>
      </c>
      <c r="D7" s="49">
        <v>10000</v>
      </c>
      <c r="E7" s="49">
        <v>123345.53</v>
      </c>
      <c r="F7" s="50">
        <f t="shared" si="0"/>
        <v>1233.4553000000001</v>
      </c>
      <c r="G7" s="51">
        <f>E7/E26*100</f>
        <v>5.0983902209472323</v>
      </c>
      <c r="H7" s="52">
        <v>124000</v>
      </c>
      <c r="I7" s="52">
        <v>49595.53</v>
      </c>
      <c r="J7" s="53">
        <f t="shared" si="1"/>
        <v>1240</v>
      </c>
      <c r="K7" s="40">
        <f>H7/H26*100</f>
        <v>5.1085954528597872</v>
      </c>
    </row>
    <row r="8" spans="1:11" x14ac:dyDescent="0.25">
      <c r="A8" s="4" t="s">
        <v>10</v>
      </c>
      <c r="B8" s="5" t="s">
        <v>11</v>
      </c>
      <c r="C8" s="49">
        <v>480000</v>
      </c>
      <c r="D8" s="49">
        <v>380000</v>
      </c>
      <c r="E8" s="49">
        <v>385000</v>
      </c>
      <c r="F8" s="50">
        <f t="shared" si="0"/>
        <v>101.31578947368421</v>
      </c>
      <c r="G8" s="51">
        <f>E8/E26*100</f>
        <v>15.913671416099834</v>
      </c>
      <c r="H8" s="52">
        <v>400000</v>
      </c>
      <c r="I8" s="52">
        <v>400000</v>
      </c>
      <c r="J8" s="53">
        <f t="shared" si="1"/>
        <v>105.26315789473684</v>
      </c>
      <c r="K8" s="40">
        <f>H8/H26*100</f>
        <v>16.479340170515442</v>
      </c>
    </row>
    <row r="9" spans="1:11" x14ac:dyDescent="0.25">
      <c r="A9" s="4" t="s">
        <v>56</v>
      </c>
      <c r="B9" s="5" t="s">
        <v>117</v>
      </c>
      <c r="C9" s="49">
        <v>403225.96</v>
      </c>
      <c r="D9" s="49">
        <v>750000</v>
      </c>
      <c r="E9" s="49">
        <v>810700.96</v>
      </c>
      <c r="F9" s="50">
        <f t="shared" si="0"/>
        <v>108.09346133333332</v>
      </c>
      <c r="G9" s="51">
        <f>E9/E26*100</f>
        <v>33.509684919887519</v>
      </c>
      <c r="H9" s="52">
        <v>810700.96</v>
      </c>
      <c r="I9" s="52">
        <v>810700.96</v>
      </c>
      <c r="J9" s="53">
        <f t="shared" si="1"/>
        <v>108.09346133333332</v>
      </c>
      <c r="K9" s="40">
        <f>H9/H26*100</f>
        <v>33.399542241008575</v>
      </c>
    </row>
    <row r="10" spans="1:11" x14ac:dyDescent="0.25">
      <c r="A10" s="2" t="s">
        <v>12</v>
      </c>
      <c r="B10" s="3" t="s">
        <v>13</v>
      </c>
      <c r="C10" s="45">
        <f>SUM(C11+C18)</f>
        <v>465560.02</v>
      </c>
      <c r="D10" s="45">
        <f>SUM(D11+D18)</f>
        <v>596610.24</v>
      </c>
      <c r="E10" s="45">
        <f>SUM(E11+E18+E19+E20)</f>
        <v>820152.55</v>
      </c>
      <c r="F10" s="45">
        <f t="shared" si="0"/>
        <v>137.46873503210406</v>
      </c>
      <c r="G10" s="46">
        <f>E10/E26*100</f>
        <v>33.900358939678938</v>
      </c>
      <c r="H10" s="47">
        <f>SUM(H11+H18+H19+H20)</f>
        <v>806714.78999999992</v>
      </c>
      <c r="I10" s="47">
        <f>SUM(I11+I18+I19+I20)</f>
        <v>820152.55</v>
      </c>
      <c r="J10" s="48">
        <f t="shared" si="1"/>
        <v>135.21638348010922</v>
      </c>
      <c r="K10" s="39">
        <f>H10/H26*100</f>
        <v>33.23531861248982</v>
      </c>
    </row>
    <row r="11" spans="1:11" x14ac:dyDescent="0.25">
      <c r="A11" s="4" t="s">
        <v>14</v>
      </c>
      <c r="B11" s="6" t="s">
        <v>15</v>
      </c>
      <c r="C11" s="49">
        <f>SUM(C12:C15)</f>
        <v>464522</v>
      </c>
      <c r="D11" s="49">
        <f>SUM(D12:D15)</f>
        <v>596110.24</v>
      </c>
      <c r="E11" s="49">
        <f>SUM(E12:E17)</f>
        <v>818754.51</v>
      </c>
      <c r="F11" s="54">
        <f t="shared" si="0"/>
        <v>137.34951273442309</v>
      </c>
      <c r="G11" s="55">
        <f>E11/E26*100</f>
        <v>33.842572058674875</v>
      </c>
      <c r="H11" s="52">
        <f>SUM(H12:H17)</f>
        <v>805316.44</v>
      </c>
      <c r="I11" s="52">
        <f>SUM(I12:I17)</f>
        <v>818754.51</v>
      </c>
      <c r="J11" s="53">
        <f t="shared" si="1"/>
        <v>135.09521997139319</v>
      </c>
      <c r="K11" s="40">
        <f>H11/H26*100</f>
        <v>33.177708899171215</v>
      </c>
    </row>
    <row r="12" spans="1:11" x14ac:dyDescent="0.25">
      <c r="A12" s="4" t="s">
        <v>100</v>
      </c>
      <c r="B12" s="6" t="s">
        <v>101</v>
      </c>
      <c r="C12" s="49">
        <v>125000</v>
      </c>
      <c r="D12" s="49">
        <v>90000</v>
      </c>
      <c r="E12" s="49">
        <v>80162.62</v>
      </c>
      <c r="F12" s="54">
        <f t="shared" si="0"/>
        <v>89.069577777777781</v>
      </c>
      <c r="G12" s="55">
        <f>E12/E26*100</f>
        <v>3.3134586871004492</v>
      </c>
      <c r="H12" s="52">
        <v>80200</v>
      </c>
      <c r="I12" s="52">
        <v>80162.62</v>
      </c>
      <c r="J12" s="53">
        <f t="shared" si="1"/>
        <v>89.111111111111114</v>
      </c>
      <c r="K12" s="40">
        <f>H12/H26*100</f>
        <v>3.3041077041883455</v>
      </c>
    </row>
    <row r="13" spans="1:11" x14ac:dyDescent="0.25">
      <c r="A13" s="4" t="s">
        <v>102</v>
      </c>
      <c r="B13" s="6" t="s">
        <v>103</v>
      </c>
      <c r="C13" s="49">
        <v>60000</v>
      </c>
      <c r="D13" s="49">
        <v>100000</v>
      </c>
      <c r="E13" s="49">
        <v>36657.22</v>
      </c>
      <c r="F13" s="54">
        <f t="shared" si="0"/>
        <v>36.657220000000002</v>
      </c>
      <c r="G13" s="55">
        <f>E13/E26*100</f>
        <v>1.5151972833965797</v>
      </c>
      <c r="H13" s="52">
        <v>42500</v>
      </c>
      <c r="I13" s="52">
        <v>36657.22</v>
      </c>
      <c r="J13" s="53">
        <f t="shared" si="1"/>
        <v>42.5</v>
      </c>
      <c r="K13" s="40">
        <f>H13/H26*100</f>
        <v>1.7509298931172657</v>
      </c>
    </row>
    <row r="14" spans="1:11" x14ac:dyDescent="0.25">
      <c r="A14" s="4" t="s">
        <v>104</v>
      </c>
      <c r="B14" s="6" t="s">
        <v>105</v>
      </c>
      <c r="C14" s="49">
        <v>279522</v>
      </c>
      <c r="D14" s="49">
        <v>406110.24</v>
      </c>
      <c r="E14" s="49">
        <v>388808.67</v>
      </c>
      <c r="F14" s="54">
        <f t="shared" si="0"/>
        <v>95.739686347234183</v>
      </c>
      <c r="G14" s="55">
        <f>E14/E26*100</f>
        <v>16.07109978730076</v>
      </c>
      <c r="H14" s="52">
        <v>369416.44</v>
      </c>
      <c r="I14" s="52">
        <v>388808.67</v>
      </c>
      <c r="J14" s="53">
        <f t="shared" si="1"/>
        <v>90.964571590216494</v>
      </c>
      <c r="K14" s="40">
        <f>H14/H26*100</f>
        <v>15.219347948352018</v>
      </c>
    </row>
    <row r="15" spans="1:11" x14ac:dyDescent="0.25">
      <c r="A15" s="4" t="s">
        <v>106</v>
      </c>
      <c r="B15" s="6" t="s">
        <v>107</v>
      </c>
      <c r="C15" s="49"/>
      <c r="D15" s="49"/>
      <c r="E15" s="49">
        <v>295000</v>
      </c>
      <c r="F15" s="54" t="e">
        <f t="shared" si="0"/>
        <v>#DIV/0!</v>
      </c>
      <c r="G15" s="55">
        <f>E15/E26*100</f>
        <v>12.193592383764807</v>
      </c>
      <c r="H15" s="52">
        <v>295000</v>
      </c>
      <c r="I15" s="52">
        <v>295000</v>
      </c>
      <c r="J15" s="53"/>
      <c r="K15" s="40">
        <f>H15/H26*100</f>
        <v>12.153513375755137</v>
      </c>
    </row>
    <row r="16" spans="1:11" x14ac:dyDescent="0.25">
      <c r="A16" s="4" t="s">
        <v>123</v>
      </c>
      <c r="B16" s="6" t="s">
        <v>125</v>
      </c>
      <c r="C16" s="49"/>
      <c r="D16" s="49"/>
      <c r="E16" s="49">
        <v>10000</v>
      </c>
      <c r="F16" s="54" t="e">
        <f t="shared" si="0"/>
        <v>#DIV/0!</v>
      </c>
      <c r="G16" s="55">
        <f>E16/E26*100</f>
        <v>0.41334211470389182</v>
      </c>
      <c r="H16" s="52">
        <v>10000</v>
      </c>
      <c r="I16" s="52">
        <v>10000</v>
      </c>
      <c r="J16" s="53"/>
      <c r="K16" s="40">
        <f>H16/H26*100</f>
        <v>0.41198350426288599</v>
      </c>
    </row>
    <row r="17" spans="1:11" x14ac:dyDescent="0.25">
      <c r="A17" s="4" t="s">
        <v>124</v>
      </c>
      <c r="B17" s="6" t="s">
        <v>126</v>
      </c>
      <c r="C17" s="49"/>
      <c r="D17" s="49"/>
      <c r="E17" s="49">
        <v>8126</v>
      </c>
      <c r="F17" s="54" t="e">
        <f t="shared" si="0"/>
        <v>#DIV/0!</v>
      </c>
      <c r="G17" s="55">
        <f>E17/E26*100</f>
        <v>0.3358818024083825</v>
      </c>
      <c r="H17" s="52">
        <v>8200</v>
      </c>
      <c r="I17" s="52">
        <v>8126</v>
      </c>
      <c r="J17" s="53"/>
      <c r="K17" s="40">
        <f>H17/H26*100</f>
        <v>0.33782647349556655</v>
      </c>
    </row>
    <row r="18" spans="1:11" x14ac:dyDescent="0.25">
      <c r="A18" s="4" t="s">
        <v>16</v>
      </c>
      <c r="B18" s="6" t="s">
        <v>17</v>
      </c>
      <c r="C18" s="49">
        <v>1038.02</v>
      </c>
      <c r="D18" s="49">
        <v>500</v>
      </c>
      <c r="E18" s="49">
        <v>2.77</v>
      </c>
      <c r="F18" s="54">
        <f t="shared" si="0"/>
        <v>0.55399999999999994</v>
      </c>
      <c r="G18" s="55">
        <f>E18/E26*100</f>
        <v>1.1449576577297804E-4</v>
      </c>
      <c r="H18" s="52">
        <v>3</v>
      </c>
      <c r="I18" s="52">
        <v>2.77</v>
      </c>
      <c r="J18" s="53">
        <f>H18/D18*100</f>
        <v>0.6</v>
      </c>
      <c r="K18" s="40">
        <f>H18/H26*100</f>
        <v>1.2359505127886581E-4</v>
      </c>
    </row>
    <row r="19" spans="1:11" x14ac:dyDescent="0.25">
      <c r="A19" s="27" t="s">
        <v>65</v>
      </c>
      <c r="B19" s="6" t="s">
        <v>119</v>
      </c>
      <c r="C19" s="49"/>
      <c r="D19" s="49"/>
      <c r="E19" s="49">
        <v>1.62</v>
      </c>
      <c r="F19" s="54" t="e">
        <f t="shared" si="0"/>
        <v>#DIV/0!</v>
      </c>
      <c r="G19" s="55">
        <f>E19/E26*100</f>
        <v>6.6961422582030483E-5</v>
      </c>
      <c r="H19" s="52">
        <v>1.7</v>
      </c>
      <c r="I19" s="52">
        <v>1.62</v>
      </c>
      <c r="J19" s="53"/>
      <c r="K19" s="40">
        <f>H19/H26*100</f>
        <v>7.0037195724690626E-5</v>
      </c>
    </row>
    <row r="20" spans="1:11" x14ac:dyDescent="0.25">
      <c r="A20" s="4" t="s">
        <v>67</v>
      </c>
      <c r="B20" s="6" t="s">
        <v>118</v>
      </c>
      <c r="C20" s="49"/>
      <c r="D20" s="49"/>
      <c r="E20" s="49">
        <v>1393.65</v>
      </c>
      <c r="F20" s="54"/>
      <c r="G20" s="55">
        <f>E20/E26*100</f>
        <v>5.7605423815707879E-2</v>
      </c>
      <c r="H20" s="52">
        <v>1393.65</v>
      </c>
      <c r="I20" s="52">
        <v>1393.65</v>
      </c>
      <c r="J20" s="53"/>
      <c r="K20" s="40">
        <f>H20/H26*100</f>
        <v>5.7416081071597111E-2</v>
      </c>
    </row>
    <row r="21" spans="1:11" ht="23.25" x14ac:dyDescent="0.25">
      <c r="A21" s="7" t="s">
        <v>18</v>
      </c>
      <c r="B21" s="8" t="s">
        <v>19</v>
      </c>
      <c r="C21" s="45">
        <v>10000</v>
      </c>
      <c r="D21" s="45"/>
      <c r="E21" s="45"/>
      <c r="F21" s="45" t="e">
        <f t="shared" ref="F21:F25" si="2">E21/D21*100</f>
        <v>#DIV/0!</v>
      </c>
      <c r="G21" s="46">
        <f>E21/E26*100</f>
        <v>0</v>
      </c>
      <c r="H21" s="47"/>
      <c r="I21" s="47"/>
      <c r="J21" s="48"/>
      <c r="K21" s="39">
        <f>H21/H26*100</f>
        <v>0</v>
      </c>
    </row>
    <row r="22" spans="1:11" x14ac:dyDescent="0.25">
      <c r="A22" s="2" t="s">
        <v>20</v>
      </c>
      <c r="B22" s="3" t="s">
        <v>21</v>
      </c>
      <c r="C22" s="45">
        <f>SUM(C23:C24)</f>
        <v>95000</v>
      </c>
      <c r="D22" s="45">
        <f>SUM(D23:D24)</f>
        <v>25000</v>
      </c>
      <c r="E22" s="45">
        <f>SUM(E23:E25)</f>
        <v>65506.67</v>
      </c>
      <c r="F22" s="45">
        <f t="shared" si="2"/>
        <v>262.02668</v>
      </c>
      <c r="G22" s="46">
        <f>D22/D26*100</f>
        <v>1.195251367673549</v>
      </c>
      <c r="H22" s="47">
        <f>SUM(H23:H25)</f>
        <v>65506.67</v>
      </c>
      <c r="I22" s="47">
        <f>SUM(I23:I25)</f>
        <v>69137.209999999992</v>
      </c>
      <c r="J22" s="48">
        <f>H22/D22*100</f>
        <v>262.02668</v>
      </c>
      <c r="K22" s="39">
        <f>H22/H26*100</f>
        <v>2.6987667459192468</v>
      </c>
    </row>
    <row r="23" spans="1:11" x14ac:dyDescent="0.25">
      <c r="A23" s="24" t="s">
        <v>77</v>
      </c>
      <c r="B23" s="25" t="s">
        <v>108</v>
      </c>
      <c r="C23" s="54">
        <v>30000</v>
      </c>
      <c r="D23" s="54">
        <v>20000</v>
      </c>
      <c r="E23" s="54">
        <v>59556.67</v>
      </c>
      <c r="F23" s="54">
        <f t="shared" si="2"/>
        <v>297.78334999999998</v>
      </c>
      <c r="G23" s="55">
        <f>D23/D26*100</f>
        <v>0.95620109413883914</v>
      </c>
      <c r="H23" s="52">
        <v>59556.67</v>
      </c>
      <c r="I23" s="52">
        <v>63187.21</v>
      </c>
      <c r="J23" s="53">
        <f>H23/D23*100</f>
        <v>297.78334999999998</v>
      </c>
      <c r="K23" s="40">
        <f>H23/H26*100</f>
        <v>2.4536365608828294</v>
      </c>
    </row>
    <row r="24" spans="1:11" x14ac:dyDescent="0.25">
      <c r="A24" s="24" t="s">
        <v>79</v>
      </c>
      <c r="B24" s="25" t="s">
        <v>109</v>
      </c>
      <c r="C24" s="54">
        <v>65000</v>
      </c>
      <c r="D24" s="54">
        <v>5000</v>
      </c>
      <c r="E24" s="54"/>
      <c r="F24" s="54">
        <f t="shared" si="2"/>
        <v>0</v>
      </c>
      <c r="G24" s="55">
        <f>E24/E26*100</f>
        <v>0</v>
      </c>
      <c r="H24" s="52"/>
      <c r="I24" s="52"/>
      <c r="J24" s="53">
        <f>H24/D24*100</f>
        <v>0</v>
      </c>
      <c r="K24" s="40">
        <f>H24/H26*100</f>
        <v>0</v>
      </c>
    </row>
    <row r="25" spans="1:11" x14ac:dyDescent="0.25">
      <c r="A25" s="28" t="s">
        <v>81</v>
      </c>
      <c r="B25" s="25" t="s">
        <v>120</v>
      </c>
      <c r="C25" s="54"/>
      <c r="D25" s="54"/>
      <c r="E25" s="54">
        <v>5950</v>
      </c>
      <c r="F25" s="54" t="e">
        <f t="shared" si="2"/>
        <v>#DIV/0!</v>
      </c>
      <c r="G25" s="55">
        <f>E25/E26*100</f>
        <v>0.24593855824881564</v>
      </c>
      <c r="H25" s="52">
        <v>5950</v>
      </c>
      <c r="I25" s="52">
        <v>5950</v>
      </c>
      <c r="J25" s="53"/>
      <c r="K25" s="40">
        <f>H25/H26*100</f>
        <v>0.24513018503641718</v>
      </c>
    </row>
    <row r="26" spans="1:11" x14ac:dyDescent="0.25">
      <c r="A26" s="9"/>
      <c r="B26" s="10" t="s">
        <v>22</v>
      </c>
      <c r="C26" s="56">
        <f>SUM(C4+C5+C6+C10+C21+C22)</f>
        <v>1788785.98</v>
      </c>
      <c r="D26" s="56">
        <f>SUM(D4+D5+D6+D10+D21+D22)</f>
        <v>2091610.24</v>
      </c>
      <c r="E26" s="56">
        <f>SUM(E4+E5+E6+E10+E21+E22)</f>
        <v>2419303.44</v>
      </c>
      <c r="F26" s="57">
        <f t="shared" ref="F26" si="3">D26/C26*100</f>
        <v>116.92903809543498</v>
      </c>
      <c r="G26" s="58">
        <f>E26/E26*100</f>
        <v>100</v>
      </c>
      <c r="H26" s="59">
        <f>SUM(H4+H5+H6+H10+H21+H22)</f>
        <v>2427281.65</v>
      </c>
      <c r="I26" s="59">
        <f>SUM(I4+I5+I6+I10+I21+I22)</f>
        <v>2376938.06</v>
      </c>
      <c r="J26" s="60">
        <f>H26/D26*100</f>
        <v>116.04846847565634</v>
      </c>
      <c r="K26" s="41">
        <f>H26/H26*100</f>
        <v>100</v>
      </c>
    </row>
    <row r="27" spans="1:11" ht="24" x14ac:dyDescent="0.25">
      <c r="A27" s="1" t="s">
        <v>0</v>
      </c>
      <c r="B27" s="1" t="s">
        <v>23</v>
      </c>
      <c r="C27" s="61" t="s">
        <v>116</v>
      </c>
      <c r="D27" s="61" t="s">
        <v>115</v>
      </c>
      <c r="E27" s="61" t="s">
        <v>121</v>
      </c>
      <c r="F27" s="61" t="s">
        <v>129</v>
      </c>
      <c r="G27" s="62"/>
      <c r="H27" s="63"/>
      <c r="I27" s="63"/>
      <c r="J27" s="64"/>
      <c r="K27" s="42"/>
    </row>
    <row r="28" spans="1:11" x14ac:dyDescent="0.25">
      <c r="A28" s="11" t="s">
        <v>3</v>
      </c>
      <c r="B28" s="12" t="s">
        <v>24</v>
      </c>
      <c r="C28" s="65">
        <f>SUM(C29:C31)</f>
        <v>480000</v>
      </c>
      <c r="D28" s="65">
        <f>SUM(D29+D30+D31)</f>
        <v>425258.27</v>
      </c>
      <c r="E28" s="65">
        <f>SUM(E29+E30+E31)</f>
        <v>446077.48000000004</v>
      </c>
      <c r="F28" s="66">
        <f>E28/D28*100</f>
        <v>104.89566258170595</v>
      </c>
      <c r="G28" s="67">
        <f>E28/E76*100</f>
        <v>19.601761046784951</v>
      </c>
      <c r="H28" s="68">
        <f>SUM(H29:H31)</f>
        <v>461000</v>
      </c>
      <c r="I28" s="68">
        <f>SUM(I29:I31)</f>
        <v>460561.39</v>
      </c>
      <c r="J28" s="69">
        <f>H28/D28*100</f>
        <v>108.40471132989371</v>
      </c>
      <c r="K28" s="43">
        <f>H28/H76*100</f>
        <v>18.992439546519048</v>
      </c>
    </row>
    <row r="29" spans="1:11" x14ac:dyDescent="0.25">
      <c r="A29" s="2" t="s">
        <v>25</v>
      </c>
      <c r="B29" s="8" t="s">
        <v>26</v>
      </c>
      <c r="C29" s="45">
        <v>420000</v>
      </c>
      <c r="D29" s="45">
        <v>363000</v>
      </c>
      <c r="E29" s="45">
        <v>394167.4</v>
      </c>
      <c r="F29" s="45">
        <f>E29/D29*100</f>
        <v>108.58606060606061</v>
      </c>
      <c r="G29" s="70">
        <f>E29/E76*100</f>
        <v>17.320702195574864</v>
      </c>
      <c r="H29" s="47">
        <v>405000</v>
      </c>
      <c r="I29" s="47">
        <v>402513.9</v>
      </c>
      <c r="J29" s="48">
        <f>H29/D29*100</f>
        <v>111.5702479338843</v>
      </c>
      <c r="K29" s="39">
        <f>H29/H76*100</f>
        <v>16.685331922646885</v>
      </c>
    </row>
    <row r="30" spans="1:11" x14ac:dyDescent="0.25">
      <c r="A30" s="2" t="s">
        <v>27</v>
      </c>
      <c r="B30" s="8" t="s">
        <v>28</v>
      </c>
      <c r="C30" s="45">
        <v>60000</v>
      </c>
      <c r="D30" s="45">
        <v>62258.27</v>
      </c>
      <c r="E30" s="45">
        <v>51910.080000000002</v>
      </c>
      <c r="F30" s="45">
        <f>E30/D30*100</f>
        <v>83.378609781479639</v>
      </c>
      <c r="G30" s="70">
        <f>E30/E76*100</f>
        <v>2.2810588512100867</v>
      </c>
      <c r="H30" s="47">
        <v>56000</v>
      </c>
      <c r="I30" s="47">
        <v>58047.49</v>
      </c>
      <c r="J30" s="48">
        <f>H30/D30*100</f>
        <v>89.947889653856421</v>
      </c>
      <c r="K30" s="39">
        <f>H30/H76*100</f>
        <v>2.3071076238721617</v>
      </c>
    </row>
    <row r="31" spans="1:11" x14ac:dyDescent="0.25">
      <c r="A31" s="2" t="s">
        <v>29</v>
      </c>
      <c r="B31" s="8" t="s">
        <v>30</v>
      </c>
      <c r="C31" s="45"/>
      <c r="D31" s="45"/>
      <c r="E31" s="45"/>
      <c r="F31" s="45" t="e">
        <f>E31/D31*100</f>
        <v>#DIV/0!</v>
      </c>
      <c r="G31" s="70">
        <f>E31/E76*100</f>
        <v>0</v>
      </c>
      <c r="H31" s="47"/>
      <c r="I31" s="47"/>
      <c r="J31" s="48"/>
      <c r="K31" s="39">
        <f>H31/H76*100</f>
        <v>0</v>
      </c>
    </row>
    <row r="32" spans="1:11" x14ac:dyDescent="0.25">
      <c r="A32" s="11" t="s">
        <v>5</v>
      </c>
      <c r="B32" s="13" t="s">
        <v>31</v>
      </c>
      <c r="C32" s="65">
        <f>SUM(C38+C33)</f>
        <v>541383.48</v>
      </c>
      <c r="D32" s="65">
        <f>SUM(D33+D38)</f>
        <v>1628577.5</v>
      </c>
      <c r="E32" s="65">
        <f>SUM(E33+E38)</f>
        <v>1105105.21</v>
      </c>
      <c r="F32" s="66">
        <f>E32/D32*100</f>
        <v>67.857084480167501</v>
      </c>
      <c r="G32" s="67">
        <f>E32/E76*100</f>
        <v>48.561089113884663</v>
      </c>
      <c r="H32" s="68">
        <f>SUM(H33+H38)</f>
        <v>1214355.21</v>
      </c>
      <c r="I32" s="68">
        <f>SUM(I33+I38)</f>
        <v>1213731.21</v>
      </c>
      <c r="J32" s="71">
        <f>H32/D32*100</f>
        <v>74.56539280445665</v>
      </c>
      <c r="K32" s="44">
        <f>H32/H76*100</f>
        <v>50.029431483569283</v>
      </c>
    </row>
    <row r="33" spans="1:11" x14ac:dyDescent="0.25">
      <c r="A33" s="2" t="s">
        <v>32</v>
      </c>
      <c r="B33" s="8" t="s">
        <v>33</v>
      </c>
      <c r="C33" s="45">
        <f>SUM(C34:C37)</f>
        <v>40000</v>
      </c>
      <c r="D33" s="45">
        <f>SUM(D34:D37)</f>
        <v>36000</v>
      </c>
      <c r="E33" s="45">
        <f>SUM(E34:E37)</f>
        <v>22348.6</v>
      </c>
      <c r="F33" s="45">
        <f t="shared" ref="F33" si="4">D33/C33*100</f>
        <v>90</v>
      </c>
      <c r="G33" s="46">
        <f>E33/E76*100</f>
        <v>0.98205342473280233</v>
      </c>
      <c r="H33" s="47">
        <f>SUM(H34:H37)</f>
        <v>22348.6</v>
      </c>
      <c r="I33" s="47">
        <f>SUM(I34:I37)</f>
        <v>22348.6</v>
      </c>
      <c r="J33" s="48">
        <f>H33/D23*100</f>
        <v>111.74299999999999</v>
      </c>
      <c r="K33" s="39">
        <f>H33/H76*100</f>
        <v>0.92072545433695352</v>
      </c>
    </row>
    <row r="34" spans="1:11" x14ac:dyDescent="0.25">
      <c r="A34" s="4" t="s">
        <v>34</v>
      </c>
      <c r="B34" s="14" t="s">
        <v>36</v>
      </c>
      <c r="C34" s="49">
        <v>17000</v>
      </c>
      <c r="D34" s="49">
        <v>17000</v>
      </c>
      <c r="E34" s="49">
        <v>2000</v>
      </c>
      <c r="F34" s="54">
        <f t="shared" ref="F34:F45" si="5">E34/D34*100</f>
        <v>11.76470588235294</v>
      </c>
      <c r="G34" s="55">
        <f>E34/E76*100</f>
        <v>8.7885006195717166E-2</v>
      </c>
      <c r="H34" s="52">
        <v>2000</v>
      </c>
      <c r="I34" s="52">
        <v>2000</v>
      </c>
      <c r="J34" s="53">
        <f>H34/D34*100</f>
        <v>11.76470588235294</v>
      </c>
      <c r="K34" s="40">
        <f>H34/H76*100</f>
        <v>8.2396700852577207E-2</v>
      </c>
    </row>
    <row r="35" spans="1:11" x14ac:dyDescent="0.25">
      <c r="A35" s="4" t="s">
        <v>35</v>
      </c>
      <c r="B35" s="14" t="s">
        <v>38</v>
      </c>
      <c r="C35" s="49">
        <v>13000</v>
      </c>
      <c r="D35" s="49">
        <v>11000</v>
      </c>
      <c r="E35" s="49"/>
      <c r="F35" s="54">
        <f t="shared" si="5"/>
        <v>0</v>
      </c>
      <c r="G35" s="55">
        <f>E35/E76*100</f>
        <v>0</v>
      </c>
      <c r="H35" s="52">
        <v>0</v>
      </c>
      <c r="I35" s="52"/>
      <c r="J35" s="53"/>
      <c r="K35" s="40">
        <f>H35/H76*100</f>
        <v>0</v>
      </c>
    </row>
    <row r="36" spans="1:11" x14ac:dyDescent="0.25">
      <c r="A36" s="4" t="s">
        <v>37</v>
      </c>
      <c r="B36" s="14" t="s">
        <v>95</v>
      </c>
      <c r="C36" s="49">
        <v>5000</v>
      </c>
      <c r="D36" s="49">
        <v>3000</v>
      </c>
      <c r="E36" s="49"/>
      <c r="F36" s="54">
        <f t="shared" si="5"/>
        <v>0</v>
      </c>
      <c r="G36" s="55">
        <f>E36/E76*100</f>
        <v>0</v>
      </c>
      <c r="H36" s="52">
        <v>0</v>
      </c>
      <c r="I36" s="52"/>
      <c r="J36" s="53"/>
      <c r="K36" s="40">
        <f>H36/H76*100</f>
        <v>0</v>
      </c>
    </row>
    <row r="37" spans="1:11" x14ac:dyDescent="0.25">
      <c r="A37" s="4" t="s">
        <v>39</v>
      </c>
      <c r="B37" s="14" t="s">
        <v>40</v>
      </c>
      <c r="C37" s="49">
        <v>5000</v>
      </c>
      <c r="D37" s="49">
        <v>5000</v>
      </c>
      <c r="E37" s="49">
        <v>20348.599999999999</v>
      </c>
      <c r="F37" s="54">
        <f t="shared" si="5"/>
        <v>406.97199999999992</v>
      </c>
      <c r="G37" s="55">
        <f>E37/E76*100</f>
        <v>0.89416841853708506</v>
      </c>
      <c r="H37" s="52">
        <v>20348.599999999999</v>
      </c>
      <c r="I37" s="52">
        <v>20348.599999999999</v>
      </c>
      <c r="J37" s="53">
        <f>H37/D37*100</f>
        <v>406.97199999999992</v>
      </c>
      <c r="K37" s="40">
        <f>H37/H76*100</f>
        <v>0.8383287534843763</v>
      </c>
    </row>
    <row r="38" spans="1:11" ht="23.25" x14ac:dyDescent="0.25">
      <c r="A38" s="2" t="s">
        <v>41</v>
      </c>
      <c r="B38" s="8" t="s">
        <v>42</v>
      </c>
      <c r="C38" s="45">
        <f>SUM(C39+C44+C47)</f>
        <v>501383.48</v>
      </c>
      <c r="D38" s="45">
        <f>SUM(D39+D44+D47)</f>
        <v>1592577.5</v>
      </c>
      <c r="E38" s="45">
        <f>SUM(E39+E44)</f>
        <v>1082756.6099999999</v>
      </c>
      <c r="F38" s="45"/>
      <c r="G38" s="46">
        <f>E38/E76*100</f>
        <v>47.579035689151851</v>
      </c>
      <c r="H38" s="47">
        <f>SUM(H39+H44+H47)</f>
        <v>1192006.6099999999</v>
      </c>
      <c r="I38" s="47">
        <f>SUM(I39+I44+I47)</f>
        <v>1191382.6099999999</v>
      </c>
      <c r="J38" s="48">
        <f>H38/D38*100</f>
        <v>74.847635986317769</v>
      </c>
      <c r="K38" s="39">
        <f>H38/H76*100</f>
        <v>49.10870602923233</v>
      </c>
    </row>
    <row r="39" spans="1:11" x14ac:dyDescent="0.25">
      <c r="A39" s="15" t="s">
        <v>43</v>
      </c>
      <c r="B39" s="16" t="s">
        <v>44</v>
      </c>
      <c r="C39" s="72">
        <v>17000</v>
      </c>
      <c r="D39" s="72">
        <v>15000</v>
      </c>
      <c r="E39" s="72">
        <f>SUM(E40:E43)</f>
        <v>270932.65000000002</v>
      </c>
      <c r="F39" s="54">
        <f t="shared" si="5"/>
        <v>1806.2176666666669</v>
      </c>
      <c r="G39" s="55">
        <f>E39/E76*100</f>
        <v>11.905458811936036</v>
      </c>
      <c r="H39" s="52">
        <f>SUM(H40:H43)</f>
        <v>377182.65</v>
      </c>
      <c r="I39" s="52">
        <f>SUM(I40:I43)</f>
        <v>376166.65</v>
      </c>
      <c r="J39" s="53">
        <f>H39/D39*100</f>
        <v>2514.5510000000004</v>
      </c>
      <c r="K39" s="40">
        <f>H39/H76*100</f>
        <v>15.539302989416164</v>
      </c>
    </row>
    <row r="40" spans="1:11" x14ac:dyDescent="0.25">
      <c r="A40" s="15" t="s">
        <v>134</v>
      </c>
      <c r="B40" s="16" t="s">
        <v>132</v>
      </c>
      <c r="C40" s="72"/>
      <c r="D40" s="72"/>
      <c r="E40" s="72">
        <v>107345</v>
      </c>
      <c r="F40" s="54">
        <v>107345</v>
      </c>
      <c r="G40" s="55"/>
      <c r="H40" s="52">
        <v>107345</v>
      </c>
      <c r="I40" s="52">
        <v>106329</v>
      </c>
      <c r="J40" s="53"/>
      <c r="K40" s="40">
        <f>H40/H76*100</f>
        <v>4.4224369265099508</v>
      </c>
    </row>
    <row r="41" spans="1:11" x14ac:dyDescent="0.25">
      <c r="A41" s="15" t="s">
        <v>135</v>
      </c>
      <c r="B41" s="16" t="s">
        <v>133</v>
      </c>
      <c r="C41" s="72"/>
      <c r="D41" s="72"/>
      <c r="E41" s="72"/>
      <c r="F41" s="54"/>
      <c r="G41" s="55"/>
      <c r="H41" s="52">
        <v>106250</v>
      </c>
      <c r="I41" s="52">
        <v>106250</v>
      </c>
      <c r="J41" s="53"/>
      <c r="K41" s="40">
        <f>H41/H76*100</f>
        <v>4.3773247327931646</v>
      </c>
    </row>
    <row r="42" spans="1:11" x14ac:dyDescent="0.25">
      <c r="A42" s="15" t="s">
        <v>138</v>
      </c>
      <c r="B42" s="16" t="s">
        <v>136</v>
      </c>
      <c r="C42" s="72"/>
      <c r="D42" s="72"/>
      <c r="E42" s="72">
        <v>100343.65</v>
      </c>
      <c r="F42" s="54"/>
      <c r="G42" s="55"/>
      <c r="H42" s="52">
        <v>100343.65</v>
      </c>
      <c r="I42" s="52">
        <v>100343.65</v>
      </c>
      <c r="J42" s="53"/>
      <c r="K42" s="40">
        <f>H42/H76*100</f>
        <v>4.1339928557528545</v>
      </c>
    </row>
    <row r="43" spans="1:11" x14ac:dyDescent="0.25">
      <c r="A43" s="15" t="s">
        <v>139</v>
      </c>
      <c r="B43" s="16" t="s">
        <v>137</v>
      </c>
      <c r="C43" s="72"/>
      <c r="D43" s="72"/>
      <c r="E43" s="72">
        <v>63244</v>
      </c>
      <c r="F43" s="54"/>
      <c r="G43" s="55"/>
      <c r="H43" s="52">
        <v>63244</v>
      </c>
      <c r="I43" s="52">
        <v>63244</v>
      </c>
      <c r="J43" s="53"/>
      <c r="K43" s="40">
        <f>H43/H76*100</f>
        <v>2.6055484743601967</v>
      </c>
    </row>
    <row r="44" spans="1:11" x14ac:dyDescent="0.25">
      <c r="A44" s="15" t="s">
        <v>45</v>
      </c>
      <c r="B44" s="16" t="s">
        <v>46</v>
      </c>
      <c r="C44" s="72">
        <f>SUM(C45:C46)</f>
        <v>479383.48</v>
      </c>
      <c r="D44" s="72">
        <f>SUM(D45+D46)</f>
        <v>1572577.5</v>
      </c>
      <c r="E44" s="72">
        <f>SUM(E45+E46)</f>
        <v>811823.96</v>
      </c>
      <c r="F44" s="54">
        <f t="shared" si="5"/>
        <v>51.623780703971669</v>
      </c>
      <c r="G44" s="55">
        <f>E44/E76*100</f>
        <v>35.673576877215815</v>
      </c>
      <c r="H44" s="52">
        <f>SUM(H45+H46)</f>
        <v>811823.96</v>
      </c>
      <c r="I44" s="52">
        <f>SUM(I45+I46)</f>
        <v>811823.96</v>
      </c>
      <c r="J44" s="53">
        <f t="shared" ref="J44:J53" si="6">H44/D44*100</f>
        <v>51.623780703971669</v>
      </c>
      <c r="K44" s="40">
        <f>H44/H76*100</f>
        <v>33.445807988537304</v>
      </c>
    </row>
    <row r="45" spans="1:11" x14ac:dyDescent="0.25">
      <c r="A45" s="15" t="s">
        <v>111</v>
      </c>
      <c r="B45" s="16" t="s">
        <v>112</v>
      </c>
      <c r="C45" s="72">
        <v>474383.48</v>
      </c>
      <c r="D45" s="72">
        <v>1569577.5</v>
      </c>
      <c r="E45" s="72">
        <v>810700.96</v>
      </c>
      <c r="F45" s="54">
        <f t="shared" si="5"/>
        <v>51.650903507472549</v>
      </c>
      <c r="G45" s="55">
        <f>E45/E76*100</f>
        <v>35.624229446236924</v>
      </c>
      <c r="H45" s="52">
        <v>810700.96</v>
      </c>
      <c r="I45" s="52">
        <v>810700.96</v>
      </c>
      <c r="J45" s="53">
        <f t="shared" si="6"/>
        <v>51.650903507472549</v>
      </c>
      <c r="K45" s="40">
        <f>H45/H76*100</f>
        <v>33.399542241008575</v>
      </c>
    </row>
    <row r="46" spans="1:11" x14ac:dyDescent="0.25">
      <c r="A46" s="15" t="s">
        <v>113</v>
      </c>
      <c r="B46" s="16" t="s">
        <v>114</v>
      </c>
      <c r="C46" s="72">
        <v>5000</v>
      </c>
      <c r="D46" s="72">
        <v>3000</v>
      </c>
      <c r="E46" s="72">
        <v>1123</v>
      </c>
      <c r="F46" s="54">
        <f>E46/D46*100</f>
        <v>37.433333333333337</v>
      </c>
      <c r="G46" s="55">
        <f>E46/E76*100</f>
        <v>4.9347430978895192E-2</v>
      </c>
      <c r="H46" s="52">
        <v>1123</v>
      </c>
      <c r="I46" s="52">
        <v>1123</v>
      </c>
      <c r="J46" s="53">
        <f t="shared" si="6"/>
        <v>37.433333333333337</v>
      </c>
      <c r="K46" s="40">
        <f>H46/H76*100</f>
        <v>4.6265747528722104E-2</v>
      </c>
    </row>
    <row r="47" spans="1:11" x14ac:dyDescent="0.25">
      <c r="A47" s="17" t="s">
        <v>47</v>
      </c>
      <c r="B47" s="16" t="s">
        <v>96</v>
      </c>
      <c r="C47" s="72">
        <v>5000</v>
      </c>
      <c r="D47" s="72">
        <v>5000</v>
      </c>
      <c r="E47" s="72">
        <v>2376</v>
      </c>
      <c r="F47" s="54">
        <f t="shared" ref="F47:F54" si="7">D47/C47*100</f>
        <v>100</v>
      </c>
      <c r="G47" s="55">
        <f>E47/E76*100</f>
        <v>0.10440738736051199</v>
      </c>
      <c r="H47" s="52">
        <v>3000</v>
      </c>
      <c r="I47" s="52">
        <v>3392</v>
      </c>
      <c r="J47" s="53">
        <f t="shared" si="6"/>
        <v>60</v>
      </c>
      <c r="K47" s="40">
        <f>H47/H76*100</f>
        <v>0.1235950512788658</v>
      </c>
    </row>
    <row r="48" spans="1:11" x14ac:dyDescent="0.25">
      <c r="A48" s="11" t="s">
        <v>7</v>
      </c>
      <c r="B48" s="13" t="s">
        <v>48</v>
      </c>
      <c r="C48" s="65">
        <f>SUM(C49+C51+C54+C55+C56)</f>
        <v>409402.5</v>
      </c>
      <c r="D48" s="65">
        <f>SUM(D49+D51+D54+D55+D56)</f>
        <v>460110.24</v>
      </c>
      <c r="E48" s="65">
        <f>SUM(E49+E51+E54+E55+E56)</f>
        <v>380330.65</v>
      </c>
      <c r="F48" s="66">
        <f t="shared" ref="F48:F53" si="8">E48/D48*100</f>
        <v>82.660766254626296</v>
      </c>
      <c r="G48" s="73">
        <f>E48/E76*100</f>
        <v>16.712680765835568</v>
      </c>
      <c r="H48" s="74">
        <f>SUM(H49+H51+H54+H55+H56)</f>
        <v>391216.44</v>
      </c>
      <c r="I48" s="74">
        <f>SUM(I49+I51+I54+I55+I56)</f>
        <v>383358.4</v>
      </c>
      <c r="J48" s="71">
        <f t="shared" si="6"/>
        <v>85.026675346325703</v>
      </c>
      <c r="K48" s="44">
        <f>H48/H76*100</f>
        <v>16.117471987645111</v>
      </c>
    </row>
    <row r="49" spans="1:11" x14ac:dyDescent="0.25">
      <c r="A49" s="2" t="s">
        <v>9</v>
      </c>
      <c r="B49" s="8" t="s">
        <v>49</v>
      </c>
      <c r="C49" s="45">
        <f>SUM(C50)</f>
        <v>5000</v>
      </c>
      <c r="D49" s="45">
        <f>SUM(D50)</f>
        <v>5000</v>
      </c>
      <c r="E49" s="45">
        <f>SUM(E50)</f>
        <v>7577.5</v>
      </c>
      <c r="F49" s="75">
        <f t="shared" si="8"/>
        <v>151.55000000000001</v>
      </c>
      <c r="G49" s="46">
        <f>E49/E76*100</f>
        <v>0.33297431722402343</v>
      </c>
      <c r="H49" s="47">
        <f>SUM(H50)</f>
        <v>7600</v>
      </c>
      <c r="I49" s="47">
        <f>SUM(I50)</f>
        <v>8007.75</v>
      </c>
      <c r="J49" s="48">
        <f t="shared" si="6"/>
        <v>152</v>
      </c>
      <c r="K49" s="39">
        <f>H49/H76*100</f>
        <v>0.31310746323979338</v>
      </c>
    </row>
    <row r="50" spans="1:11" x14ac:dyDescent="0.25">
      <c r="A50" s="15" t="s">
        <v>50</v>
      </c>
      <c r="B50" s="16" t="s">
        <v>51</v>
      </c>
      <c r="C50" s="72">
        <v>5000</v>
      </c>
      <c r="D50" s="72">
        <v>5000</v>
      </c>
      <c r="E50" s="72">
        <v>7577.5</v>
      </c>
      <c r="F50" s="54">
        <f t="shared" si="8"/>
        <v>151.55000000000001</v>
      </c>
      <c r="G50" s="55">
        <f>E50/E76*100</f>
        <v>0.33297431722402343</v>
      </c>
      <c r="H50" s="52">
        <v>7600</v>
      </c>
      <c r="I50" s="52">
        <v>8007.75</v>
      </c>
      <c r="J50" s="53">
        <f t="shared" si="6"/>
        <v>152</v>
      </c>
      <c r="K50" s="40">
        <f>H50/H76*100</f>
        <v>0.31310746323979338</v>
      </c>
    </row>
    <row r="51" spans="1:11" x14ac:dyDescent="0.25">
      <c r="A51" s="2" t="s">
        <v>10</v>
      </c>
      <c r="B51" s="8" t="s">
        <v>52</v>
      </c>
      <c r="C51" s="45">
        <f>SUM(C52:C53)</f>
        <v>359402.5</v>
      </c>
      <c r="D51" s="45">
        <f>SUM(D52+D53)</f>
        <v>416110.24</v>
      </c>
      <c r="E51" s="45">
        <f>SUM(E52+E53)</f>
        <v>363302.65</v>
      </c>
      <c r="F51" s="75">
        <f t="shared" si="8"/>
        <v>87.309230842288343</v>
      </c>
      <c r="G51" s="46">
        <f>E51/E76*100</f>
        <v>15.964427823085234</v>
      </c>
      <c r="H51" s="47">
        <f>SUM(H52+H53)</f>
        <v>370116.44</v>
      </c>
      <c r="I51" s="47">
        <f>SUM(I52+I53)</f>
        <v>363302.65</v>
      </c>
      <c r="J51" s="48">
        <f t="shared" si="6"/>
        <v>88.946727194216606</v>
      </c>
      <c r="K51" s="39">
        <f>H51/H76*100</f>
        <v>15.248186793650421</v>
      </c>
    </row>
    <row r="52" spans="1:11" ht="23.25" x14ac:dyDescent="0.25">
      <c r="A52" s="18" t="s">
        <v>53</v>
      </c>
      <c r="B52" s="16" t="s">
        <v>97</v>
      </c>
      <c r="C52" s="72">
        <v>349402.5</v>
      </c>
      <c r="D52" s="72">
        <v>406110.24</v>
      </c>
      <c r="E52" s="72">
        <v>360251.65</v>
      </c>
      <c r="F52" s="54">
        <f t="shared" si="8"/>
        <v>88.707846913685316</v>
      </c>
      <c r="G52" s="55">
        <f>E52/E76*100</f>
        <v>15.830359246133666</v>
      </c>
      <c r="H52" s="52">
        <v>367016.44</v>
      </c>
      <c r="I52" s="52">
        <v>360251.65</v>
      </c>
      <c r="J52" s="53">
        <f t="shared" si="6"/>
        <v>90.373599050346527</v>
      </c>
      <c r="K52" s="40">
        <f>H52/H76*100</f>
        <v>15.120471907328925</v>
      </c>
    </row>
    <row r="53" spans="1:11" x14ac:dyDescent="0.25">
      <c r="A53" s="15" t="s">
        <v>54</v>
      </c>
      <c r="B53" s="16" t="s">
        <v>55</v>
      </c>
      <c r="C53" s="72">
        <v>10000</v>
      </c>
      <c r="D53" s="72">
        <v>10000</v>
      </c>
      <c r="E53" s="72">
        <v>3051</v>
      </c>
      <c r="F53" s="54">
        <f t="shared" si="8"/>
        <v>30.509999999999998</v>
      </c>
      <c r="G53" s="55">
        <f>E53/E76*100</f>
        <v>0.13406857695156651</v>
      </c>
      <c r="H53" s="52">
        <v>3100</v>
      </c>
      <c r="I53" s="52">
        <v>3051</v>
      </c>
      <c r="J53" s="53">
        <f t="shared" si="6"/>
        <v>31</v>
      </c>
      <c r="K53" s="40">
        <f>H53/H76*100</f>
        <v>0.12771488632149466</v>
      </c>
    </row>
    <row r="54" spans="1:11" x14ac:dyDescent="0.25">
      <c r="A54" s="2" t="s">
        <v>56</v>
      </c>
      <c r="B54" s="8" t="s">
        <v>57</v>
      </c>
      <c r="C54" s="45">
        <v>27000</v>
      </c>
      <c r="D54" s="45">
        <v>21000</v>
      </c>
      <c r="E54" s="45">
        <v>0</v>
      </c>
      <c r="F54" s="75">
        <f t="shared" si="7"/>
        <v>77.777777777777786</v>
      </c>
      <c r="G54" s="46">
        <f>E54/E76*100</f>
        <v>0</v>
      </c>
      <c r="H54" s="47">
        <v>0</v>
      </c>
      <c r="I54" s="47"/>
      <c r="J54" s="48"/>
      <c r="K54" s="39">
        <f>H54/H76*100</f>
        <v>0</v>
      </c>
    </row>
    <row r="55" spans="1:11" x14ac:dyDescent="0.25">
      <c r="A55" s="2" t="s">
        <v>58</v>
      </c>
      <c r="B55" s="8" t="s">
        <v>59</v>
      </c>
      <c r="C55" s="45">
        <v>15000</v>
      </c>
      <c r="D55" s="45">
        <v>15000</v>
      </c>
      <c r="E55" s="45">
        <v>9450.5</v>
      </c>
      <c r="F55" s="75">
        <f t="shared" ref="F55:F76" si="9">E55/D55*100</f>
        <v>63.00333333333333</v>
      </c>
      <c r="G55" s="46">
        <f>E55/E76*100</f>
        <v>0.41527862552631251</v>
      </c>
      <c r="H55" s="47">
        <v>13500</v>
      </c>
      <c r="I55" s="47">
        <v>12048</v>
      </c>
      <c r="J55" s="48">
        <f>H55/D55*100</f>
        <v>90</v>
      </c>
      <c r="K55" s="39">
        <f>H55/H76*100</f>
        <v>0.55617773075489618</v>
      </c>
    </row>
    <row r="56" spans="1:11" x14ac:dyDescent="0.25">
      <c r="A56" s="2" t="s">
        <v>60</v>
      </c>
      <c r="B56" s="8" t="s">
        <v>61</v>
      </c>
      <c r="C56" s="45">
        <v>3000</v>
      </c>
      <c r="D56" s="45">
        <v>3000</v>
      </c>
      <c r="E56" s="45"/>
      <c r="F56" s="75">
        <f t="shared" si="9"/>
        <v>0</v>
      </c>
      <c r="G56" s="46">
        <f>E56/E76*100</f>
        <v>0</v>
      </c>
      <c r="H56" s="47">
        <v>0</v>
      </c>
      <c r="I56" s="47"/>
      <c r="J56" s="48"/>
      <c r="K56" s="39">
        <f>H56/H76*100</f>
        <v>0</v>
      </c>
    </row>
    <row r="57" spans="1:11" x14ac:dyDescent="0.25">
      <c r="A57" s="11" t="s">
        <v>12</v>
      </c>
      <c r="B57" s="13" t="s">
        <v>62</v>
      </c>
      <c r="C57" s="65">
        <f>SUM(C58:C61)</f>
        <v>263000</v>
      </c>
      <c r="D57" s="65">
        <f>SUM(D58:D61)</f>
        <v>245000</v>
      </c>
      <c r="E57" s="65">
        <f>SUM(E58:E61)</f>
        <v>263615.08</v>
      </c>
      <c r="F57" s="66">
        <f t="shared" si="9"/>
        <v>107.59799183673471</v>
      </c>
      <c r="G57" s="73">
        <f>E57/E76*100</f>
        <v>11.583906469542239</v>
      </c>
      <c r="H57" s="68">
        <f>SUM(H58+H59+H60+H61)</f>
        <v>272700</v>
      </c>
      <c r="I57" s="68">
        <f>SUM(I58+I59+I60+I61)</f>
        <v>272352.24</v>
      </c>
      <c r="J57" s="69">
        <f t="shared" ref="J57:J67" si="10">H57/D57*100</f>
        <v>111.30612244897959</v>
      </c>
      <c r="K57" s="43">
        <f>H57/H76*100</f>
        <v>11.234790161248903</v>
      </c>
    </row>
    <row r="58" spans="1:11" x14ac:dyDescent="0.25">
      <c r="A58" s="7" t="s">
        <v>14</v>
      </c>
      <c r="B58" s="8" t="s">
        <v>63</v>
      </c>
      <c r="C58" s="45">
        <v>190000</v>
      </c>
      <c r="D58" s="45">
        <v>127000</v>
      </c>
      <c r="E58" s="45">
        <v>134197.51</v>
      </c>
      <c r="F58" s="75">
        <f t="shared" si="9"/>
        <v>105.66733070866144</v>
      </c>
      <c r="G58" s="46">
        <f>E58/E76*100</f>
        <v>5.8969744988999091</v>
      </c>
      <c r="H58" s="47">
        <v>139000</v>
      </c>
      <c r="I58" s="47">
        <v>138531.9</v>
      </c>
      <c r="J58" s="48">
        <f t="shared" si="10"/>
        <v>109.44881889763781</v>
      </c>
      <c r="K58" s="39">
        <f>H58/H76*100</f>
        <v>5.7265707092541165</v>
      </c>
    </row>
    <row r="59" spans="1:11" x14ac:dyDescent="0.25">
      <c r="A59" s="2" t="s">
        <v>16</v>
      </c>
      <c r="B59" s="8" t="s">
        <v>64</v>
      </c>
      <c r="C59" s="45">
        <v>13000</v>
      </c>
      <c r="D59" s="45">
        <v>13000</v>
      </c>
      <c r="E59" s="45">
        <v>3036</v>
      </c>
      <c r="F59" s="75">
        <f t="shared" si="9"/>
        <v>23.353846153846153</v>
      </c>
      <c r="G59" s="46">
        <f>E59/E76*100</f>
        <v>0.13340943940509867</v>
      </c>
      <c r="H59" s="47">
        <v>3100</v>
      </c>
      <c r="I59" s="47">
        <v>3036</v>
      </c>
      <c r="J59" s="48">
        <f t="shared" si="10"/>
        <v>23.846153846153847</v>
      </c>
      <c r="K59" s="39">
        <f>H59/H76*100</f>
        <v>0.12771488632149466</v>
      </c>
    </row>
    <row r="60" spans="1:11" x14ac:dyDescent="0.25">
      <c r="A60" s="2" t="s">
        <v>65</v>
      </c>
      <c r="B60" s="8" t="s">
        <v>66</v>
      </c>
      <c r="C60" s="45">
        <v>45000</v>
      </c>
      <c r="D60" s="45">
        <v>90000</v>
      </c>
      <c r="E60" s="45">
        <v>121789.6</v>
      </c>
      <c r="F60" s="75">
        <f t="shared" si="9"/>
        <v>135.32177777777778</v>
      </c>
      <c r="G60" s="46">
        <f>E60/E76*100</f>
        <v>5.3517398752869578</v>
      </c>
      <c r="H60" s="47">
        <v>126000</v>
      </c>
      <c r="I60" s="47">
        <v>126192.37</v>
      </c>
      <c r="J60" s="48">
        <f t="shared" si="10"/>
        <v>140</v>
      </c>
      <c r="K60" s="39">
        <f>H60/H76*100</f>
        <v>5.1909921537123642</v>
      </c>
    </row>
    <row r="61" spans="1:11" x14ac:dyDescent="0.25">
      <c r="A61" s="2" t="s">
        <v>67</v>
      </c>
      <c r="B61" s="8" t="s">
        <v>68</v>
      </c>
      <c r="C61" s="45">
        <v>15000</v>
      </c>
      <c r="D61" s="45">
        <v>15000</v>
      </c>
      <c r="E61" s="45">
        <v>4591.97</v>
      </c>
      <c r="F61" s="75">
        <f t="shared" si="9"/>
        <v>30.613133333333337</v>
      </c>
      <c r="G61" s="46">
        <f>E61/E76*100</f>
        <v>0.2017826559502737</v>
      </c>
      <c r="H61" s="47">
        <v>4600</v>
      </c>
      <c r="I61" s="47">
        <v>4591.97</v>
      </c>
      <c r="J61" s="48">
        <f t="shared" si="10"/>
        <v>30.666666666666664</v>
      </c>
      <c r="K61" s="39">
        <f>H61/H76*100</f>
        <v>0.18951241196092758</v>
      </c>
    </row>
    <row r="62" spans="1:11" x14ac:dyDescent="0.25">
      <c r="A62" s="11" t="s">
        <v>18</v>
      </c>
      <c r="B62" s="13" t="s">
        <v>69</v>
      </c>
      <c r="C62" s="65">
        <f>SUM(C63:C65)</f>
        <v>45000</v>
      </c>
      <c r="D62" s="65">
        <f>SUM(D63:D65)</f>
        <v>50000</v>
      </c>
      <c r="E62" s="65">
        <f>SUM(E63:E65)</f>
        <v>56563.62</v>
      </c>
      <c r="F62" s="66">
        <f t="shared" si="9"/>
        <v>113.12724</v>
      </c>
      <c r="G62" s="73">
        <f>E62/E76*100</f>
        <v>2.4855470470760959</v>
      </c>
      <c r="H62" s="68">
        <f>SUM(H63:H65)</f>
        <v>64000</v>
      </c>
      <c r="I62" s="68">
        <f>SUM(I63:I65)</f>
        <v>61135.48</v>
      </c>
      <c r="J62" s="69">
        <f t="shared" si="10"/>
        <v>128</v>
      </c>
      <c r="K62" s="43">
        <f>H62/H76*100</f>
        <v>2.6366944272824706</v>
      </c>
    </row>
    <row r="63" spans="1:11" x14ac:dyDescent="0.25">
      <c r="A63" s="7" t="s">
        <v>70</v>
      </c>
      <c r="B63" s="8" t="s">
        <v>71</v>
      </c>
      <c r="C63" s="45">
        <v>15000</v>
      </c>
      <c r="D63" s="45">
        <v>20000</v>
      </c>
      <c r="E63" s="45">
        <v>17885.72</v>
      </c>
      <c r="F63" s="75">
        <f t="shared" si="9"/>
        <v>89.428600000000003</v>
      </c>
      <c r="G63" s="46">
        <f>E63/E76*100</f>
        <v>0.78594330650743127</v>
      </c>
      <c r="H63" s="47">
        <v>18000</v>
      </c>
      <c r="I63" s="47">
        <v>17885.72</v>
      </c>
      <c r="J63" s="48">
        <f t="shared" si="10"/>
        <v>90</v>
      </c>
      <c r="K63" s="39">
        <f>H63/H76*100</f>
        <v>0.74157030767319487</v>
      </c>
    </row>
    <row r="64" spans="1:11" ht="23.25" x14ac:dyDescent="0.25">
      <c r="A64" s="7" t="s">
        <v>72</v>
      </c>
      <c r="B64" s="8" t="s">
        <v>73</v>
      </c>
      <c r="C64" s="45">
        <v>15000</v>
      </c>
      <c r="D64" s="45">
        <v>15000</v>
      </c>
      <c r="E64" s="45">
        <v>26074.5</v>
      </c>
      <c r="F64" s="75">
        <f t="shared" si="9"/>
        <v>173.82999999999998</v>
      </c>
      <c r="G64" s="46">
        <f>E64/E76*100</f>
        <v>1.1457787970251136</v>
      </c>
      <c r="H64" s="47">
        <v>33000</v>
      </c>
      <c r="I64" s="47">
        <v>30646.36</v>
      </c>
      <c r="J64" s="48">
        <f t="shared" si="10"/>
        <v>220.00000000000003</v>
      </c>
      <c r="K64" s="39">
        <f>H64/H76*100</f>
        <v>1.359545564067524</v>
      </c>
    </row>
    <row r="65" spans="1:11" x14ac:dyDescent="0.25">
      <c r="A65" s="2" t="s">
        <v>74</v>
      </c>
      <c r="B65" s="8" t="s">
        <v>75</v>
      </c>
      <c r="C65" s="45">
        <v>15000</v>
      </c>
      <c r="D65" s="45">
        <v>15000</v>
      </c>
      <c r="E65" s="45">
        <v>12603.4</v>
      </c>
      <c r="F65" s="75">
        <f t="shared" si="9"/>
        <v>84.022666666666666</v>
      </c>
      <c r="G65" s="46">
        <f>E65/E76*100</f>
        <v>0.55382494354355083</v>
      </c>
      <c r="H65" s="47">
        <v>13000</v>
      </c>
      <c r="I65" s="47">
        <v>12603.4</v>
      </c>
      <c r="J65" s="48">
        <f t="shared" si="10"/>
        <v>86.666666666666671</v>
      </c>
      <c r="K65" s="39">
        <f>H65/H76*100</f>
        <v>0.53557855554175182</v>
      </c>
    </row>
    <row r="66" spans="1:11" x14ac:dyDescent="0.25">
      <c r="A66" s="11" t="s">
        <v>20</v>
      </c>
      <c r="B66" s="13" t="s">
        <v>76</v>
      </c>
      <c r="C66" s="65">
        <f>SUM(C67:C71)</f>
        <v>40000</v>
      </c>
      <c r="D66" s="65">
        <f>SUM(D67:D71)</f>
        <v>28000</v>
      </c>
      <c r="E66" s="65">
        <f>SUM(E67:E71)</f>
        <v>20000</v>
      </c>
      <c r="F66" s="66">
        <f t="shared" si="9"/>
        <v>71.428571428571431</v>
      </c>
      <c r="G66" s="73">
        <f>E66/E76*100</f>
        <v>0.87885006195717164</v>
      </c>
      <c r="H66" s="68">
        <f>SUM(H67:H71)</f>
        <v>20000</v>
      </c>
      <c r="I66" s="68">
        <f>SUM(I67:I71)</f>
        <v>20000</v>
      </c>
      <c r="J66" s="69">
        <f t="shared" si="10"/>
        <v>71.428571428571431</v>
      </c>
      <c r="K66" s="43">
        <f>H66/H76*100</f>
        <v>0.82396700852577198</v>
      </c>
    </row>
    <row r="67" spans="1:11" x14ac:dyDescent="0.25">
      <c r="A67" s="2" t="s">
        <v>77</v>
      </c>
      <c r="B67" s="8" t="s">
        <v>78</v>
      </c>
      <c r="C67" s="45">
        <v>10000</v>
      </c>
      <c r="D67" s="45">
        <v>3000</v>
      </c>
      <c r="E67" s="45">
        <v>20000</v>
      </c>
      <c r="F67" s="75">
        <f t="shared" si="9"/>
        <v>666.66666666666674</v>
      </c>
      <c r="G67" s="46">
        <f>E67/E76*100</f>
        <v>0.87885006195717164</v>
      </c>
      <c r="H67" s="47">
        <v>20000</v>
      </c>
      <c r="I67" s="47">
        <v>20000</v>
      </c>
      <c r="J67" s="48">
        <f t="shared" si="10"/>
        <v>666.66666666666674</v>
      </c>
      <c r="K67" s="39">
        <f>H67/H76*100</f>
        <v>0.82396700852577198</v>
      </c>
    </row>
    <row r="68" spans="1:11" x14ac:dyDescent="0.25">
      <c r="A68" s="2" t="s">
        <v>79</v>
      </c>
      <c r="B68" s="8" t="s">
        <v>80</v>
      </c>
      <c r="C68" s="45">
        <v>5000</v>
      </c>
      <c r="D68" s="45">
        <v>3000</v>
      </c>
      <c r="E68" s="45"/>
      <c r="F68" s="75">
        <f t="shared" si="9"/>
        <v>0</v>
      </c>
      <c r="G68" s="46">
        <f>E68/E76*100</f>
        <v>0</v>
      </c>
      <c r="H68" s="47">
        <v>0</v>
      </c>
      <c r="I68" s="47"/>
      <c r="J68" s="48"/>
      <c r="K68" s="39">
        <f>H68/H76*100</f>
        <v>0</v>
      </c>
    </row>
    <row r="69" spans="1:11" x14ac:dyDescent="0.25">
      <c r="A69" s="2" t="s">
        <v>81</v>
      </c>
      <c r="B69" s="8" t="s">
        <v>82</v>
      </c>
      <c r="C69" s="45">
        <v>5000</v>
      </c>
      <c r="D69" s="45">
        <v>4000</v>
      </c>
      <c r="E69" s="45"/>
      <c r="F69" s="75">
        <f t="shared" si="9"/>
        <v>0</v>
      </c>
      <c r="G69" s="46">
        <f>E69/E76*100</f>
        <v>0</v>
      </c>
      <c r="H69" s="47">
        <v>0</v>
      </c>
      <c r="I69" s="47"/>
      <c r="J69" s="48"/>
      <c r="K69" s="39"/>
    </row>
    <row r="70" spans="1:11" ht="23.25" x14ac:dyDescent="0.25">
      <c r="A70" s="2" t="s">
        <v>83</v>
      </c>
      <c r="B70" s="8" t="s">
        <v>84</v>
      </c>
      <c r="C70" s="45">
        <v>15000</v>
      </c>
      <c r="D70" s="45">
        <v>15000</v>
      </c>
      <c r="E70" s="45"/>
      <c r="F70" s="75">
        <f t="shared" si="9"/>
        <v>0</v>
      </c>
      <c r="G70" s="46">
        <f>E70/E76*100</f>
        <v>0</v>
      </c>
      <c r="H70" s="47">
        <v>0</v>
      </c>
      <c r="I70" s="47"/>
      <c r="J70" s="48"/>
      <c r="K70" s="39"/>
    </row>
    <row r="71" spans="1:11" x14ac:dyDescent="0.25">
      <c r="A71" s="7" t="s">
        <v>85</v>
      </c>
      <c r="B71" s="8" t="s">
        <v>86</v>
      </c>
      <c r="C71" s="45">
        <v>5000</v>
      </c>
      <c r="D71" s="45">
        <v>3000</v>
      </c>
      <c r="E71" s="45"/>
      <c r="F71" s="75">
        <f t="shared" si="9"/>
        <v>0</v>
      </c>
      <c r="G71" s="46">
        <f>E71/E76*100</f>
        <v>0</v>
      </c>
      <c r="H71" s="47">
        <v>0</v>
      </c>
      <c r="I71" s="47"/>
      <c r="J71" s="48"/>
      <c r="K71" s="39"/>
    </row>
    <row r="72" spans="1:11" x14ac:dyDescent="0.25">
      <c r="A72" s="11" t="s">
        <v>87</v>
      </c>
      <c r="B72" s="13" t="s">
        <v>88</v>
      </c>
      <c r="C72" s="65">
        <f>SUM(C73)</f>
        <v>5000</v>
      </c>
      <c r="D72" s="65">
        <f>SUM(D73)</f>
        <v>5000</v>
      </c>
      <c r="E72" s="65">
        <f>SUM(E73)</f>
        <v>0</v>
      </c>
      <c r="F72" s="66">
        <f t="shared" si="9"/>
        <v>0</v>
      </c>
      <c r="G72" s="73">
        <f>E72/E76*100</f>
        <v>0</v>
      </c>
      <c r="H72" s="68"/>
      <c r="I72" s="68"/>
      <c r="J72" s="69"/>
      <c r="K72" s="43"/>
    </row>
    <row r="73" spans="1:11" ht="23.25" x14ac:dyDescent="0.25">
      <c r="A73" s="7" t="s">
        <v>89</v>
      </c>
      <c r="B73" s="8" t="s">
        <v>90</v>
      </c>
      <c r="C73" s="45">
        <v>5000</v>
      </c>
      <c r="D73" s="45">
        <v>5000</v>
      </c>
      <c r="E73" s="45"/>
      <c r="F73" s="75">
        <f t="shared" si="9"/>
        <v>0</v>
      </c>
      <c r="G73" s="46">
        <f>E73/E76*100</f>
        <v>0</v>
      </c>
      <c r="H73" s="47">
        <v>0</v>
      </c>
      <c r="I73" s="47"/>
      <c r="J73" s="48"/>
      <c r="K73" s="39"/>
    </row>
    <row r="74" spans="1:11" ht="22.5" x14ac:dyDescent="0.25">
      <c r="A74" s="19" t="s">
        <v>91</v>
      </c>
      <c r="B74" s="20" t="s">
        <v>94</v>
      </c>
      <c r="C74" s="65">
        <v>5000</v>
      </c>
      <c r="D74" s="65">
        <v>5000</v>
      </c>
      <c r="E74" s="65">
        <v>4009</v>
      </c>
      <c r="F74" s="66">
        <f t="shared" si="9"/>
        <v>80.179999999999993</v>
      </c>
      <c r="G74" s="73">
        <f>E74/E76*100</f>
        <v>0.17616549491931505</v>
      </c>
      <c r="H74" s="68">
        <v>4010</v>
      </c>
      <c r="I74" s="68">
        <v>4009</v>
      </c>
      <c r="J74" s="69">
        <f>H74/D74*100</f>
        <v>80.2</v>
      </c>
      <c r="K74" s="43">
        <f>H74/H76*100</f>
        <v>0.1652053852094173</v>
      </c>
    </row>
    <row r="75" spans="1:11" x14ac:dyDescent="0.25">
      <c r="A75" s="19"/>
      <c r="B75" s="20" t="s">
        <v>140</v>
      </c>
      <c r="C75" s="65"/>
      <c r="D75" s="65">
        <f>SUM(D74+D72+D66+D62+D57+D48+D32)</f>
        <v>2421687.7400000002</v>
      </c>
      <c r="E75" s="65"/>
      <c r="F75" s="66"/>
      <c r="G75" s="73"/>
      <c r="H75" s="68">
        <f>SUM(H32+H48+H57+H62+H66+H72+H74)</f>
        <v>1966281.65</v>
      </c>
      <c r="I75" s="68"/>
      <c r="J75" s="69">
        <f>H75/D75*100</f>
        <v>81.194681606638511</v>
      </c>
      <c r="K75" s="43">
        <f>H75/H76*100</f>
        <v>81.007560453480949</v>
      </c>
    </row>
    <row r="76" spans="1:11" x14ac:dyDescent="0.25">
      <c r="A76" s="9"/>
      <c r="B76" s="10" t="s">
        <v>92</v>
      </c>
      <c r="C76" s="56">
        <f>SUM(C74+C72+C66+C62+C57+C48+C32+C28)</f>
        <v>1788785.98</v>
      </c>
      <c r="D76" s="56">
        <f>SUM(D74+D72+D66+D62+D57+D48+D32+D28)</f>
        <v>2846946.0100000002</v>
      </c>
      <c r="E76" s="56">
        <f>SUM(E74+E72+E66+E62+E57+E48+E32+E28)</f>
        <v>2275701.04</v>
      </c>
      <c r="F76" s="57">
        <f t="shared" si="9"/>
        <v>79.934815483206151</v>
      </c>
      <c r="G76" s="58">
        <f>E76/E76*100</f>
        <v>100</v>
      </c>
      <c r="H76" s="59">
        <f>SUM(H28+H32+H48+H57+H62+H66+H72+H74)</f>
        <v>2427281.65</v>
      </c>
      <c r="I76" s="59">
        <f>SUM(I28+I32+I48+I57+I62+I66+I72+I74)</f>
        <v>2415147.7200000002</v>
      </c>
      <c r="J76" s="60">
        <f>H76/D76*100</f>
        <v>85.259138792027869</v>
      </c>
      <c r="K76" s="41">
        <f>H76/H76*100</f>
        <v>100</v>
      </c>
    </row>
    <row r="77" spans="1:11" ht="45.75" x14ac:dyDescent="0.25">
      <c r="A77" s="21"/>
      <c r="B77" s="22" t="s">
        <v>93</v>
      </c>
      <c r="C77" s="23"/>
      <c r="D77" s="23"/>
      <c r="E77" s="23"/>
      <c r="F77" s="23"/>
      <c r="G77" s="26"/>
      <c r="H77" s="30"/>
      <c r="I77" s="30"/>
      <c r="J77" s="30"/>
      <c r="K77" s="31"/>
    </row>
    <row r="78" spans="1:11" x14ac:dyDescent="0.25">
      <c r="B78" t="s">
        <v>98</v>
      </c>
      <c r="C78" t="str">
        <f>IF(H26=H76,"DA","NE")</f>
        <v>DA</v>
      </c>
    </row>
  </sheetData>
  <mergeCells count="1"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Rujana</dc:creator>
  <cp:lastModifiedBy>Rujana</cp:lastModifiedBy>
  <cp:lastPrinted>2019-02-27T07:38:25Z</cp:lastPrinted>
  <dcterms:created xsi:type="dcterms:W3CDTF">2014-10-23T11:34:16Z</dcterms:created>
  <dcterms:modified xsi:type="dcterms:W3CDTF">2019-02-27T08:06:52Z</dcterms:modified>
</cp:coreProperties>
</file>