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Rujana D\izvješća i planovi\"/>
    </mc:Choice>
  </mc:AlternateContent>
  <bookViews>
    <workbookView xWindow="0" yWindow="0" windowWidth="28800" windowHeight="1203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H77" i="1"/>
  <c r="H23" i="1"/>
  <c r="H36" i="1"/>
  <c r="H52" i="1"/>
  <c r="H49" i="1" s="1"/>
  <c r="H45" i="1"/>
  <c r="H42" i="1"/>
  <c r="H75" i="1"/>
  <c r="H69" i="1"/>
  <c r="H64" i="1"/>
  <c r="H59" i="1"/>
  <c r="H31" i="1"/>
  <c r="H26" i="1"/>
  <c r="E52" i="1"/>
  <c r="H12" i="1"/>
  <c r="H11" i="1" s="1"/>
  <c r="H6" i="1"/>
  <c r="E77" i="1"/>
  <c r="E26" i="1"/>
  <c r="H29" i="1" l="1"/>
  <c r="H41" i="1"/>
  <c r="H35" i="1" s="1"/>
  <c r="H81" i="1" s="1"/>
  <c r="H82" i="1" s="1"/>
  <c r="E64" i="1"/>
  <c r="E42" i="1"/>
  <c r="E6" i="1" l="1"/>
  <c r="D26" i="1"/>
  <c r="I16" i="1"/>
  <c r="C26" i="1"/>
  <c r="I77" i="1" l="1"/>
  <c r="I70" i="1"/>
  <c r="I67" i="1"/>
  <c r="I66" i="1"/>
  <c r="I65" i="1"/>
  <c r="I63" i="1"/>
  <c r="I62" i="1"/>
  <c r="I61" i="1"/>
  <c r="I60" i="1"/>
  <c r="I57" i="1"/>
  <c r="I54" i="1"/>
  <c r="I53" i="1"/>
  <c r="I51" i="1"/>
  <c r="I48" i="1"/>
  <c r="I47" i="1"/>
  <c r="I46" i="1"/>
  <c r="I40" i="1"/>
  <c r="I37" i="1"/>
  <c r="I33" i="1"/>
  <c r="I32" i="1"/>
  <c r="I25" i="1"/>
  <c r="I24" i="1"/>
  <c r="I15" i="1"/>
  <c r="I14" i="1"/>
  <c r="I13" i="1"/>
  <c r="I9" i="1"/>
  <c r="I8" i="1"/>
  <c r="I7" i="1"/>
  <c r="I5" i="1"/>
  <c r="I4" i="1"/>
  <c r="I42" i="1" l="1"/>
  <c r="I36" i="1"/>
  <c r="J11" i="1" l="1"/>
  <c r="E12" i="1"/>
  <c r="J29" i="1" l="1"/>
  <c r="J22" i="1"/>
  <c r="J18" i="1"/>
  <c r="J14" i="1"/>
  <c r="J9" i="1"/>
  <c r="J5" i="1"/>
  <c r="C84" i="1"/>
  <c r="J13" i="1"/>
  <c r="J25" i="1"/>
  <c r="J21" i="1"/>
  <c r="J17" i="1"/>
  <c r="J8" i="1"/>
  <c r="J4" i="1"/>
  <c r="J24" i="1"/>
  <c r="J20" i="1"/>
  <c r="J16" i="1"/>
  <c r="J7" i="1"/>
  <c r="J19" i="1"/>
  <c r="J15" i="1"/>
  <c r="J12" i="1"/>
  <c r="J23" i="1"/>
  <c r="J6" i="1"/>
  <c r="F77" i="1"/>
  <c r="F76" i="1"/>
  <c r="F74" i="1"/>
  <c r="F73" i="1"/>
  <c r="F72" i="1"/>
  <c r="F71" i="1"/>
  <c r="F70" i="1"/>
  <c r="F67" i="1"/>
  <c r="F66" i="1"/>
  <c r="F65" i="1"/>
  <c r="F63" i="1"/>
  <c r="F62" i="1"/>
  <c r="F61" i="1"/>
  <c r="F60" i="1"/>
  <c r="F58" i="1"/>
  <c r="F57" i="1"/>
  <c r="F54" i="1"/>
  <c r="F53" i="1"/>
  <c r="F51" i="1"/>
  <c r="F47" i="1"/>
  <c r="F40" i="1"/>
  <c r="F39" i="1"/>
  <c r="F38" i="1"/>
  <c r="F37" i="1"/>
  <c r="F34" i="1"/>
  <c r="F33" i="1"/>
  <c r="F32" i="1"/>
  <c r="F25" i="1"/>
  <c r="F24" i="1"/>
  <c r="F16" i="1"/>
  <c r="F15" i="1"/>
  <c r="F14" i="1"/>
  <c r="F13" i="1"/>
  <c r="F9" i="1"/>
  <c r="F8" i="1"/>
  <c r="F7" i="1"/>
  <c r="F5" i="1"/>
  <c r="F4" i="1"/>
  <c r="E23" i="1"/>
  <c r="J82" i="1" l="1"/>
  <c r="J70" i="1"/>
  <c r="J65" i="1"/>
  <c r="J61" i="1"/>
  <c r="J57" i="1"/>
  <c r="J48" i="1"/>
  <c r="J38" i="1"/>
  <c r="J34" i="1"/>
  <c r="J60" i="1"/>
  <c r="J56" i="1"/>
  <c r="J51" i="1"/>
  <c r="J47" i="1"/>
  <c r="J37" i="1"/>
  <c r="J33" i="1"/>
  <c r="J77" i="1"/>
  <c r="J67" i="1"/>
  <c r="J63" i="1"/>
  <c r="J54" i="1"/>
  <c r="J46" i="1"/>
  <c r="J40" i="1"/>
  <c r="J32" i="1"/>
  <c r="J71" i="1"/>
  <c r="J66" i="1"/>
  <c r="J62" i="1"/>
  <c r="J58" i="1"/>
  <c r="J53" i="1"/>
  <c r="J39" i="1"/>
  <c r="J52" i="1"/>
  <c r="J50" i="1"/>
  <c r="J59" i="1"/>
  <c r="J64" i="1"/>
  <c r="J69" i="1"/>
  <c r="J42" i="1"/>
  <c r="J36" i="1"/>
  <c r="J49" i="1"/>
  <c r="J45" i="1"/>
  <c r="J31" i="1"/>
  <c r="J41" i="1"/>
  <c r="J81" i="1"/>
  <c r="J35" i="1"/>
  <c r="E11" i="1"/>
  <c r="E75" i="1"/>
  <c r="E69" i="1"/>
  <c r="E59" i="1"/>
  <c r="E50" i="1"/>
  <c r="E36" i="1"/>
  <c r="E31" i="1"/>
  <c r="E29" i="1" l="1"/>
  <c r="E45" i="1"/>
  <c r="E41" i="1" s="1"/>
  <c r="E49" i="1"/>
  <c r="F56" i="1"/>
  <c r="F48" i="1"/>
  <c r="D50" i="1"/>
  <c r="D36" i="1"/>
  <c r="D75" i="1"/>
  <c r="D69" i="1"/>
  <c r="D64" i="1"/>
  <c r="D59" i="1"/>
  <c r="D52" i="1"/>
  <c r="D31" i="1"/>
  <c r="D45" i="1"/>
  <c r="I45" i="1" s="1"/>
  <c r="G9" i="1" l="1"/>
  <c r="G8" i="1"/>
  <c r="G7" i="1"/>
  <c r="G10" i="1"/>
  <c r="G26" i="1"/>
  <c r="F52" i="1"/>
  <c r="I52" i="1"/>
  <c r="F64" i="1"/>
  <c r="I64" i="1"/>
  <c r="F50" i="1"/>
  <c r="I50" i="1"/>
  <c r="F75" i="1"/>
  <c r="F59" i="1"/>
  <c r="I59" i="1"/>
  <c r="F31" i="1"/>
  <c r="I31" i="1"/>
  <c r="F69" i="1"/>
  <c r="I69" i="1"/>
  <c r="G18" i="1"/>
  <c r="G17" i="1"/>
  <c r="F46" i="1"/>
  <c r="F45" i="1"/>
  <c r="G20" i="1"/>
  <c r="G16" i="1"/>
  <c r="G12" i="1"/>
  <c r="G5" i="1"/>
  <c r="G25" i="1"/>
  <c r="G13" i="1"/>
  <c r="G4" i="1"/>
  <c r="G29" i="1"/>
  <c r="G15" i="1"/>
  <c r="G11" i="1"/>
  <c r="G22" i="1"/>
  <c r="G14" i="1"/>
  <c r="G21" i="1"/>
  <c r="G19" i="1"/>
  <c r="G6" i="1"/>
  <c r="D41" i="1"/>
  <c r="D49" i="1"/>
  <c r="D6" i="1"/>
  <c r="D23" i="1"/>
  <c r="D12" i="1"/>
  <c r="I6" i="1" l="1"/>
  <c r="D35" i="1"/>
  <c r="D82" i="1" s="1"/>
  <c r="I82" i="1" s="1"/>
  <c r="I41" i="1"/>
  <c r="F23" i="1"/>
  <c r="I23" i="1"/>
  <c r="F49" i="1"/>
  <c r="I49" i="1"/>
  <c r="F12" i="1"/>
  <c r="I12" i="1"/>
  <c r="F6" i="1"/>
  <c r="E35" i="1"/>
  <c r="E82" i="1" s="1"/>
  <c r="G31" i="1" s="1"/>
  <c r="D11" i="1"/>
  <c r="D29" i="1" s="1"/>
  <c r="C12" i="1"/>
  <c r="C45" i="1"/>
  <c r="F11" i="1" l="1"/>
  <c r="I11" i="1"/>
  <c r="I35" i="1"/>
  <c r="D81" i="1"/>
  <c r="I81" i="1" s="1"/>
  <c r="I29" i="1"/>
  <c r="F35" i="1"/>
  <c r="G35" i="1"/>
  <c r="C41" i="1"/>
  <c r="C6" i="1"/>
  <c r="C23" i="1"/>
  <c r="G82" i="1" l="1"/>
  <c r="G74" i="1"/>
  <c r="G70" i="1"/>
  <c r="G65" i="1"/>
  <c r="G61" i="1"/>
  <c r="G57" i="1"/>
  <c r="G48" i="1"/>
  <c r="G42" i="1"/>
  <c r="G38" i="1"/>
  <c r="G34" i="1"/>
  <c r="F82" i="1"/>
  <c r="G77" i="1"/>
  <c r="G73" i="1"/>
  <c r="G60" i="1"/>
  <c r="G51" i="1"/>
  <c r="G47" i="1"/>
  <c r="G37" i="1"/>
  <c r="G33" i="1"/>
  <c r="G76" i="1"/>
  <c r="G72" i="1"/>
  <c r="G67" i="1"/>
  <c r="G63" i="1"/>
  <c r="G54" i="1"/>
  <c r="G40" i="1"/>
  <c r="G32" i="1"/>
  <c r="G71" i="1"/>
  <c r="G66" i="1"/>
  <c r="G62" i="1"/>
  <c r="G58" i="1"/>
  <c r="G53" i="1"/>
  <c r="G39" i="1"/>
  <c r="G56" i="1"/>
  <c r="G64" i="1"/>
  <c r="G75" i="1"/>
  <c r="G50" i="1"/>
  <c r="G36" i="1"/>
  <c r="G69" i="1"/>
  <c r="G52" i="1"/>
  <c r="G59" i="1"/>
  <c r="G46" i="1"/>
  <c r="G49" i="1"/>
  <c r="G45" i="1"/>
  <c r="G41" i="1"/>
  <c r="G23" i="1"/>
  <c r="G24" i="1"/>
  <c r="C31" i="1" l="1"/>
  <c r="C50" i="1" l="1"/>
  <c r="C36" i="1" l="1"/>
  <c r="F36" i="1" s="1"/>
  <c r="C75" i="1"/>
  <c r="C69" i="1"/>
  <c r="C64" i="1"/>
  <c r="C59" i="1"/>
  <c r="C52" i="1"/>
  <c r="C49" i="1" l="1"/>
  <c r="C35" i="1"/>
  <c r="C82" i="1" l="1"/>
  <c r="C11" i="1"/>
  <c r="C29" i="1" s="1"/>
  <c r="F29" i="1" l="1"/>
</calcChain>
</file>

<file path=xl/sharedStrings.xml><?xml version="1.0" encoding="utf-8"?>
<sst xmlns="http://schemas.openxmlformats.org/spreadsheetml/2006/main" count="172" uniqueCount="154">
  <si>
    <t>RB</t>
  </si>
  <si>
    <t>PRIHODI PO VRSTAMA</t>
  </si>
  <si>
    <t>STRUKTURA %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</si>
  <si>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</si>
  <si>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</si>
  <si>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</si>
  <si>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</si>
  <si>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</si>
  <si>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</si>
  <si>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</si>
  <si>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>3.2.</t>
  </si>
  <si>
    <t>za funkcioniranje turističkog ureda</t>
  </si>
  <si>
    <t>4.</t>
  </si>
  <si>
    <t>Prihodi od drugih aktivnosti</t>
  </si>
  <si>
    <t>4.1.</t>
  </si>
  <si>
    <t>Prihodi od transfera HTZ-a</t>
  </si>
  <si>
    <t>4.2.</t>
  </si>
  <si>
    <t>Prihodi od kamata</t>
  </si>
  <si>
    <t>5.</t>
  </si>
  <si>
    <t>Prijenos prihoda prethodne godine (Višak prethodne godine ukoliko je isti ostvaren)</t>
  </si>
  <si>
    <t>6.</t>
  </si>
  <si>
    <t>Ostali nespomenuti prihodi</t>
  </si>
  <si>
    <t xml:space="preserve">SVEUKUPNO PRIHODI </t>
  </si>
  <si>
    <t>RASHODI PO VRSTAMA</t>
  </si>
  <si>
    <t>ADMINISTRATIVNI RASHODI</t>
  </si>
  <si>
    <t>1.1.</t>
  </si>
  <si>
    <t>Rashodi za radnike</t>
  </si>
  <si>
    <t>1.2.</t>
  </si>
  <si>
    <t>Rashodi ureda</t>
  </si>
  <si>
    <t>1.3.</t>
  </si>
  <si>
    <t>Rashodi za rad tijela Turističke zajednice</t>
  </si>
  <si>
    <t>DIZAJN VRIJEDNOSTI</t>
  </si>
  <si>
    <t>2.1.</t>
  </si>
  <si>
    <t>Potpora događanjima</t>
  </si>
  <si>
    <t>2.1.1.</t>
  </si>
  <si>
    <t>2.1.2.</t>
  </si>
  <si>
    <t>2.1.3.</t>
  </si>
  <si>
    <t>sufinanciranje manifestacija vanjskih organizatora</t>
  </si>
  <si>
    <t>2.1.4.</t>
  </si>
  <si>
    <t>Turistički forum</t>
  </si>
  <si>
    <t>2.2.</t>
  </si>
  <si>
    <t>Organizacija i upravljanje destinacijom i potpora razvoju DMO i DMK</t>
  </si>
  <si>
    <t>2.2.1.</t>
  </si>
  <si>
    <t>Projekti iz programa za nerazvijene</t>
  </si>
  <si>
    <t>2.2.2.</t>
  </si>
  <si>
    <t>Projekti financirani iz fonodova EU</t>
  </si>
  <si>
    <t>2.2.3.</t>
  </si>
  <si>
    <t xml:space="preserve">KOMUNIKACIJA VRIJEDNOSTI </t>
  </si>
  <si>
    <t>Online komunikacije</t>
  </si>
  <si>
    <t>3.1.1.</t>
  </si>
  <si>
    <t>Internet stranice i upravljanje Internet stranicama</t>
  </si>
  <si>
    <t>Offline komunikacije</t>
  </si>
  <si>
    <t>3.2.1.</t>
  </si>
  <si>
    <t>3.2.2.</t>
  </si>
  <si>
    <t>Opće oglašavanje</t>
  </si>
  <si>
    <t>3.3.</t>
  </si>
  <si>
    <t>Brošure i ostali tiskani materijali</t>
  </si>
  <si>
    <t>3.4.</t>
  </si>
  <si>
    <t>Suveniri i promo materijali</t>
  </si>
  <si>
    <t>3.5.</t>
  </si>
  <si>
    <t>Turistička (smeđa) signalizacija</t>
  </si>
  <si>
    <t>DISTRIBUCIJA I PRODAJA VRIJEDNOSTI</t>
  </si>
  <si>
    <t>Sajmovi</t>
  </si>
  <si>
    <t>Studijska putovanja novinara</t>
  </si>
  <si>
    <t>4.3.</t>
  </si>
  <si>
    <t>Posebne prezentacije/poslovne radionice</t>
  </si>
  <si>
    <t>4.4.</t>
  </si>
  <si>
    <t>Ostale prezentacije</t>
  </si>
  <si>
    <t>INTERNI MARKETING</t>
  </si>
  <si>
    <t>5.1.</t>
  </si>
  <si>
    <t>Edukacija</t>
  </si>
  <si>
    <t>5.2.</t>
  </si>
  <si>
    <t>Koordinacija i nadzor sustava turističkih zajednica na području županije, turistički klaster</t>
  </si>
  <si>
    <t>5.3.</t>
  </si>
  <si>
    <t>Nagrade i priznanja u projektima</t>
  </si>
  <si>
    <t>MARKETINŠKA INFRASTRUKTURA</t>
  </si>
  <si>
    <t>6.1.</t>
  </si>
  <si>
    <t>Proizvodnja multimedijalnih materijala</t>
  </si>
  <si>
    <t>6.2.</t>
  </si>
  <si>
    <t>Istraživanje tržišta</t>
  </si>
  <si>
    <t>6.3.</t>
  </si>
  <si>
    <t>Suradnja s domaćim i međunarodnim institucijama</t>
  </si>
  <si>
    <t>6.4.</t>
  </si>
  <si>
    <t>Banka fotografija / filmskih snimaka i priprema u izdavaštvu</t>
  </si>
  <si>
    <t>6.5.</t>
  </si>
  <si>
    <t xml:space="preserve">Jedinstveni turistički informacijski sustav </t>
  </si>
  <si>
    <t>7.</t>
  </si>
  <si>
    <t>POSEBNI PROGRAMI</t>
  </si>
  <si>
    <t>7.1.</t>
  </si>
  <si>
    <t>Poticanje i pomaganje razvoja turizma na područjima koja nisu turistički razvijena</t>
  </si>
  <si>
    <t>8.</t>
  </si>
  <si>
    <t>SVEUKUPNO RASHODI</t>
  </si>
  <si>
    <t>PRIJENOS VIŠKA U IDUĆU GODINU - POKRIVANJE MANJKA U IDUĆOJ GODINI (SVEUKUPNI PRIHODI UMANJENI ZA SVEUKUPNE RASHODE)</t>
  </si>
  <si>
    <t>OSTALO (planovi razvoja turizma, strateški marketing planovi i ostalo)</t>
  </si>
  <si>
    <t>Tjedan otvorenih vrata</t>
  </si>
  <si>
    <t>potpora razvoju DMO i DMK</t>
  </si>
  <si>
    <t>Oglašavanje u promotivnim kampanjama javnog i privatnog sektora, online i ofline</t>
  </si>
  <si>
    <t>Prihodi=rashodi</t>
  </si>
  <si>
    <t>4.1.1.</t>
  </si>
  <si>
    <t>Sufinanciranje sajmova</t>
  </si>
  <si>
    <t>4.1.2.</t>
  </si>
  <si>
    <t>sufinanciranje prezentacija</t>
  </si>
  <si>
    <t>4.1.3.</t>
  </si>
  <si>
    <t>promotivne kampanje</t>
  </si>
  <si>
    <t>4.1.4.</t>
  </si>
  <si>
    <t>TZN</t>
  </si>
  <si>
    <t>Sufinanciranje TZŽ</t>
  </si>
  <si>
    <t>Sufinanciranje LTZ</t>
  </si>
  <si>
    <t>za programske aktivnosti</t>
  </si>
  <si>
    <t>2.2.2.1.</t>
  </si>
  <si>
    <t>VICtour</t>
  </si>
  <si>
    <t>2.2.2.2.</t>
  </si>
  <si>
    <t>Ostali EU projekti</t>
  </si>
  <si>
    <t>PLAN 2018.</t>
  </si>
  <si>
    <t>PLAN 2017.</t>
  </si>
  <si>
    <t xml:space="preserve">ViCTour - predfinanciranje </t>
  </si>
  <si>
    <t>Prihodi od pozitivnih tečajnih razlika</t>
  </si>
  <si>
    <t>Prihodi od kamata - Victour</t>
  </si>
  <si>
    <t>IZVRŠENJE I-XII</t>
  </si>
  <si>
    <t>4.1.5.</t>
  </si>
  <si>
    <t>4.1.6.</t>
  </si>
  <si>
    <t>Sufinanciranje manifestacije</t>
  </si>
  <si>
    <t>Ostala sufinanciranja</t>
  </si>
  <si>
    <t>PLAN 2017/2018</t>
  </si>
  <si>
    <t>2.2.1.1.</t>
  </si>
  <si>
    <t>2.2.1.2.</t>
  </si>
  <si>
    <t>RASHODI FUNKCIONALNI MARKETING</t>
  </si>
  <si>
    <t>6=5/4</t>
  </si>
  <si>
    <t>9=8/4</t>
  </si>
  <si>
    <t>Struktura novi plan %</t>
  </si>
  <si>
    <t>Rebalans Financijskog plana TZ VSŽ za 2019. godinu</t>
  </si>
  <si>
    <t>PLAN 2018</t>
  </si>
  <si>
    <t>PLAN 2019.</t>
  </si>
  <si>
    <t>Vrata spačvanskog bazena</t>
  </si>
  <si>
    <t>Povrat EU sredstava, projekt ViCTour</t>
  </si>
  <si>
    <t>Povrat za 3. period</t>
  </si>
  <si>
    <t>povrat za 4. period</t>
  </si>
  <si>
    <t>IZVRŠENJE do 6. 12. 2019.</t>
  </si>
  <si>
    <t>indeks IZVRŠENJA DO 6.12.</t>
  </si>
  <si>
    <t>Novi plan 2019.</t>
  </si>
  <si>
    <t>Primjena brenda</t>
  </si>
  <si>
    <t>Projekt riječnih krstarenja</t>
  </si>
  <si>
    <t>5.4.</t>
  </si>
  <si>
    <t>DHT</t>
  </si>
  <si>
    <t>sufinanciranje manifestacija ostalim TZ-Javni poziv HTZ</t>
  </si>
  <si>
    <t>8.1.</t>
  </si>
  <si>
    <t>8.2.</t>
  </si>
  <si>
    <t>povrat HTZ za UO model 2</t>
  </si>
  <si>
    <t>Povrat akontacije TZ VPŽ</t>
  </si>
  <si>
    <t>8.3.</t>
  </si>
  <si>
    <t>Oglašavanje manifestacija, potpora HTZ</t>
  </si>
  <si>
    <t>3.2.3.</t>
  </si>
  <si>
    <t>Povrat ViCTour</t>
  </si>
  <si>
    <t>Indeks izvršenja Novi plan/plan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</si>
</sst>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\ _k_n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indexed="8"/>
      <name val="Garamond"/>
      <family val="1"/>
      <charset val="238"/>
    </font>
    <font>
      <sz val="8"/>
      <color indexed="8"/>
      <name val="Garamond"/>
      <family val="1"/>
      <charset val="238"/>
    </font>
    <font>
      <sz val="8"/>
      <name val="Garamond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9"/>
      <color indexed="8"/>
      <name val="Garamond"/>
      <family val="1"/>
      <charset val="238"/>
    </font>
    <font>
      <sz val="9"/>
      <color theme="0"/>
      <name val="Garamond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4" fontId="2" fillId="6" borderId="1" xfId="0" applyNumberFormat="1" applyFont="1" applyFill="1" applyBorder="1" applyAlignment="1">
      <alignment horizontal="right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wrapText="1"/>
    </xf>
    <xf numFmtId="164" fontId="2" fillId="13" borderId="1" xfId="0" applyNumberFormat="1" applyFont="1" applyFill="1" applyBorder="1" applyAlignment="1">
      <alignment horizontal="right"/>
    </xf>
    <xf numFmtId="16" fontId="2" fillId="0" borderId="1" xfId="0" applyNumberFormat="1" applyFont="1" applyBorder="1" applyAlignment="1">
      <alignment horizontal="center"/>
    </xf>
    <xf numFmtId="0" fontId="6" fillId="14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wrapText="1"/>
    </xf>
    <xf numFmtId="0" fontId="8" fillId="14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wrapText="1"/>
    </xf>
    <xf numFmtId="2" fontId="9" fillId="10" borderId="1" xfId="0" applyNumberFormat="1" applyFont="1" applyFill="1" applyBorder="1"/>
    <xf numFmtId="2" fontId="9" fillId="0" borderId="1" xfId="0" applyNumberFormat="1" applyFont="1" applyBorder="1"/>
    <xf numFmtId="2" fontId="9" fillId="7" borderId="1" xfId="0" applyNumberFormat="1" applyFont="1" applyFill="1" applyBorder="1"/>
    <xf numFmtId="2" fontId="9" fillId="14" borderId="1" xfId="0" applyNumberFormat="1" applyFont="1" applyFill="1" applyBorder="1"/>
    <xf numFmtId="2" fontId="9" fillId="8" borderId="1" xfId="0" applyNumberFormat="1" applyFont="1" applyFill="1" applyBorder="1"/>
    <xf numFmtId="2" fontId="9" fillId="12" borderId="1" xfId="0" applyNumberFormat="1" applyFont="1" applyFill="1" applyBorder="1"/>
    <xf numFmtId="4" fontId="10" fillId="3" borderId="1" xfId="0" applyNumberFormat="1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right"/>
    </xf>
    <xf numFmtId="165" fontId="10" fillId="10" borderId="1" xfId="0" applyNumberFormat="1" applyFont="1" applyFill="1" applyBorder="1"/>
    <xf numFmtId="2" fontId="10" fillId="10" borderId="1" xfId="0" applyNumberFormat="1" applyFont="1" applyFill="1" applyBorder="1"/>
    <xf numFmtId="4" fontId="10" fillId="0" borderId="1" xfId="0" applyNumberFormat="1" applyFont="1" applyBorder="1" applyAlignment="1">
      <alignment horizontal="right"/>
    </xf>
    <xf numFmtId="4" fontId="11" fillId="9" borderId="1" xfId="0" applyNumberFormat="1" applyFont="1" applyFill="1" applyBorder="1" applyAlignment="1">
      <alignment horizontal="right"/>
    </xf>
    <xf numFmtId="165" fontId="10" fillId="0" borderId="1" xfId="0" applyNumberFormat="1" applyFont="1" applyBorder="1"/>
    <xf numFmtId="2" fontId="10" fillId="0" borderId="1" xfId="0" applyNumberFormat="1" applyFont="1" applyBorder="1"/>
    <xf numFmtId="4" fontId="10" fillId="9" borderId="1" xfId="0" applyNumberFormat="1" applyFont="1" applyFill="1" applyBorder="1" applyAlignment="1">
      <alignment horizontal="right"/>
    </xf>
    <xf numFmtId="164" fontId="10" fillId="9" borderId="1" xfId="0" applyNumberFormat="1" applyFont="1" applyFill="1" applyBorder="1" applyAlignment="1">
      <alignment horizontal="right"/>
    </xf>
    <xf numFmtId="4" fontId="10" fillId="4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164" fontId="10" fillId="7" borderId="1" xfId="0" applyNumberFormat="1" applyFont="1" applyFill="1" applyBorder="1" applyAlignment="1">
      <alignment horizontal="right"/>
    </xf>
    <xf numFmtId="165" fontId="10" fillId="7" borderId="1" xfId="0" applyNumberFormat="1" applyFont="1" applyFill="1" applyBorder="1"/>
    <xf numFmtId="2" fontId="10" fillId="7" borderId="1" xfId="0" applyNumberFormat="1" applyFont="1" applyFill="1" applyBorder="1"/>
    <xf numFmtId="4" fontId="10" fillId="2" borderId="1" xfId="0" applyNumberFormat="1" applyFont="1" applyFill="1" applyBorder="1" applyAlignment="1">
      <alignment horizontal="center" vertical="center" wrapText="1"/>
    </xf>
    <xf numFmtId="164" fontId="10" fillId="14" borderId="1" xfId="0" applyNumberFormat="1" applyFont="1" applyFill="1" applyBorder="1" applyAlignment="1">
      <alignment horizontal="right"/>
    </xf>
    <xf numFmtId="165" fontId="10" fillId="14" borderId="1" xfId="0" applyNumberFormat="1" applyFont="1" applyFill="1" applyBorder="1" applyAlignment="1">
      <alignment horizontal="center" wrapText="1"/>
    </xf>
    <xf numFmtId="2" fontId="10" fillId="14" borderId="1" xfId="0" applyNumberFormat="1" applyFont="1" applyFill="1" applyBorder="1" applyAlignment="1">
      <alignment horizontal="center" wrapText="1"/>
    </xf>
    <xf numFmtId="4" fontId="10" fillId="5" borderId="1" xfId="0" applyNumberFormat="1" applyFont="1" applyFill="1" applyBorder="1" applyAlignment="1">
      <alignment horizontal="right"/>
    </xf>
    <xf numFmtId="4" fontId="10" fillId="8" borderId="1" xfId="0" applyNumberFormat="1" applyFont="1" applyFill="1" applyBorder="1" applyAlignment="1">
      <alignment horizontal="right"/>
    </xf>
    <xf numFmtId="164" fontId="10" fillId="11" borderId="1" xfId="0" applyNumberFormat="1" applyFont="1" applyFill="1" applyBorder="1" applyAlignment="1">
      <alignment horizontal="right"/>
    </xf>
    <xf numFmtId="165" fontId="10" fillId="8" borderId="1" xfId="0" applyNumberFormat="1" applyFont="1" applyFill="1" applyBorder="1"/>
    <xf numFmtId="2" fontId="10" fillId="8" borderId="1" xfId="0" applyNumberFormat="1" applyFont="1" applyFill="1" applyBorder="1"/>
    <xf numFmtId="164" fontId="10" fillId="10" borderId="1" xfId="0" applyNumberFormat="1" applyFont="1" applyFill="1" applyBorder="1" applyAlignment="1">
      <alignment horizontal="right"/>
    </xf>
    <xf numFmtId="2" fontId="10" fillId="12" borderId="1" xfId="0" applyNumberFormat="1" applyFont="1" applyFill="1" applyBorder="1"/>
    <xf numFmtId="4" fontId="10" fillId="0" borderId="1" xfId="0" applyNumberFormat="1" applyFont="1" applyFill="1" applyBorder="1" applyAlignment="1">
      <alignment horizontal="right"/>
    </xf>
    <xf numFmtId="164" fontId="10" fillId="12" borderId="1" xfId="0" applyNumberFormat="1" applyFont="1" applyFill="1" applyBorder="1" applyAlignment="1">
      <alignment horizontal="right"/>
    </xf>
    <xf numFmtId="165" fontId="10" fillId="12" borderId="1" xfId="0" applyNumberFormat="1" applyFont="1" applyFill="1" applyBorder="1"/>
    <xf numFmtId="4" fontId="10" fillId="10" borderId="1" xfId="0" applyNumberFormat="1" applyFont="1" applyFill="1" applyBorder="1" applyAlignment="1">
      <alignment horizontal="right"/>
    </xf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wrapText="1"/>
    </xf>
    <xf numFmtId="0" fontId="2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9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tabSelected="1" workbookViewId="0">
      <pane ySplit="1" topLeftCell="A56" activePane="bottomLeft" state="frozen"/>
      <selection pane="bottomLeft" activeCell="H33" sqref="H33"/>
    </sheetView>
  </sheetViews>
  <sheetFormatPr defaultRowHeight="15" x14ac:dyDescent="0.25"/>
  <cols>
    <col min="1" max="1" width="4.85546875" customWidth="1"/>
    <col min="2" max="2" width="34.7109375" customWidth="1"/>
    <col min="3" max="3" width="12.85546875" customWidth="1"/>
    <col min="4" max="4" width="15.42578125" customWidth="1"/>
    <col min="5" max="5" width="17.42578125" customWidth="1"/>
    <col min="6" max="6" width="12.85546875" customWidth="1"/>
    <col min="7" max="7" width="13.85546875" customWidth="1"/>
    <col min="8" max="8" width="15.42578125" customWidth="1"/>
    <col min="9" max="9" width="12" customWidth="1"/>
    <col min="10" max="10" width="14.140625" customWidth="1"/>
  </cols>
  <sheetData>
    <row r="1" spans="1:10" ht="27.6" customHeight="1" x14ac:dyDescent="0.25">
      <c r="A1" s="78" t="s">
        <v>130</v>
      </c>
      <c r="B1" s="79"/>
      <c r="C1" s="79"/>
      <c r="D1" s="79"/>
      <c r="E1" s="79"/>
      <c r="F1" s="79"/>
      <c r="G1" s="79"/>
    </row>
    <row r="2" spans="1:10" ht="64.5" x14ac:dyDescent="0.25">
      <c r="A2" s="31" t="s">
        <v>0</v>
      </c>
      <c r="B2" s="31" t="s">
        <v>1</v>
      </c>
      <c r="C2" s="32" t="s">
        <v>131</v>
      </c>
      <c r="D2" s="32" t="s">
        <v>132</v>
      </c>
      <c r="E2" s="32" t="s">
        <v>137</v>
      </c>
      <c r="F2" s="32" t="s">
        <v>138</v>
      </c>
      <c r="G2" s="33" t="s">
        <v>2</v>
      </c>
      <c r="H2" s="28" t="s">
        <v>139</v>
      </c>
      <c r="I2" s="34" t="s">
        <v>153</v>
      </c>
      <c r="J2" s="35" t="s">
        <v>129</v>
      </c>
    </row>
    <row r="3" spans="1:10" x14ac:dyDescent="0.25">
      <c r="A3" s="31">
        <v>1</v>
      </c>
      <c r="B3" s="31">
        <v>2</v>
      </c>
      <c r="C3" s="36">
        <v>3</v>
      </c>
      <c r="D3" s="36">
        <v>4</v>
      </c>
      <c r="E3" s="36">
        <v>5</v>
      </c>
      <c r="F3" s="32" t="s">
        <v>127</v>
      </c>
      <c r="G3" s="36">
        <v>7</v>
      </c>
      <c r="H3" s="28">
        <v>8</v>
      </c>
      <c r="I3" s="34" t="s">
        <v>128</v>
      </c>
      <c r="J3" s="37">
        <v>10</v>
      </c>
    </row>
    <row r="4" spans="1:10" x14ac:dyDescent="0.25">
      <c r="A4" s="2" t="s">
        <v>3</v>
      </c>
      <c r="B4" s="3" t="s">
        <v>4</v>
      </c>
      <c r="C4" s="44">
        <v>60000</v>
      </c>
      <c r="D4" s="44">
        <v>60000</v>
      </c>
      <c r="E4" s="44">
        <v>94881.65</v>
      </c>
      <c r="F4" s="44">
        <f t="shared" ref="F4:F16" si="0">E4/D4*100</f>
        <v>158.13608333333335</v>
      </c>
      <c r="G4" s="45">
        <f>E4/E29*100</f>
        <v>4.6720041054620607</v>
      </c>
      <c r="H4" s="46">
        <v>100000</v>
      </c>
      <c r="I4" s="47">
        <f t="shared" ref="I4:I16" si="1">H4/D4*100</f>
        <v>166.66666666666669</v>
      </c>
      <c r="J4" s="38">
        <f>H4/H29*100</f>
        <v>3.4422774088059911</v>
      </c>
    </row>
    <row r="5" spans="1:10" x14ac:dyDescent="0.25">
      <c r="A5" s="2" t="s">
        <v>5</v>
      </c>
      <c r="B5" s="3" t="s">
        <v>6</v>
      </c>
      <c r="C5" s="44">
        <v>270000</v>
      </c>
      <c r="D5" s="44">
        <v>270000</v>
      </c>
      <c r="E5" s="44">
        <v>200648.58</v>
      </c>
      <c r="F5" s="44">
        <f t="shared" si="0"/>
        <v>74.314288888888882</v>
      </c>
      <c r="G5" s="45">
        <f>E5/E29*100</f>
        <v>9.8800030302501334</v>
      </c>
      <c r="H5" s="46">
        <v>208000</v>
      </c>
      <c r="I5" s="47">
        <f t="shared" si="1"/>
        <v>77.037037037037038</v>
      </c>
      <c r="J5" s="38">
        <f>H5/H29*100</f>
        <v>7.1599370103164608</v>
      </c>
    </row>
    <row r="6" spans="1:10" x14ac:dyDescent="0.25">
      <c r="A6" s="2" t="s">
        <v>7</v>
      </c>
      <c r="B6" s="3" t="s">
        <v>8</v>
      </c>
      <c r="C6" s="44">
        <f>SUM(C7:C9)</f>
        <v>1140000</v>
      </c>
      <c r="D6" s="44">
        <f>SUM(D7:D9)</f>
        <v>764000</v>
      </c>
      <c r="E6" s="44">
        <f>SUM(E7:E10)</f>
        <v>736797.76</v>
      </c>
      <c r="F6" s="44">
        <f t="shared" si="0"/>
        <v>96.439497382198951</v>
      </c>
      <c r="G6" s="45">
        <f>E6/E29*100</f>
        <v>36.280167552053008</v>
      </c>
      <c r="H6" s="46">
        <f>SUM(H7:H10)</f>
        <v>776848.04</v>
      </c>
      <c r="I6" s="47">
        <f t="shared" si="1"/>
        <v>101.68168062827225</v>
      </c>
      <c r="J6" s="38">
        <f>H6/H29*100</f>
        <v>26.74126458167213</v>
      </c>
    </row>
    <row r="7" spans="1:10" x14ac:dyDescent="0.25">
      <c r="A7" s="4" t="s">
        <v>9</v>
      </c>
      <c r="B7" s="5" t="s">
        <v>108</v>
      </c>
      <c r="C7" s="48">
        <v>10000</v>
      </c>
      <c r="D7" s="48">
        <v>200000</v>
      </c>
      <c r="E7" s="48">
        <v>195949.72</v>
      </c>
      <c r="F7" s="49">
        <f t="shared" si="0"/>
        <v>97.974859999999993</v>
      </c>
      <c r="G7" s="53">
        <f>E7/E29*100</f>
        <v>9.6486295959665664</v>
      </c>
      <c r="H7" s="50">
        <v>236000</v>
      </c>
      <c r="I7" s="51">
        <f t="shared" si="1"/>
        <v>118</v>
      </c>
      <c r="J7" s="39">
        <f>H7/H29*100</f>
        <v>8.1237746847821377</v>
      </c>
    </row>
    <row r="8" spans="1:10" x14ac:dyDescent="0.25">
      <c r="A8" s="4" t="s">
        <v>10</v>
      </c>
      <c r="B8" s="5" t="s">
        <v>11</v>
      </c>
      <c r="C8" s="48">
        <v>380000</v>
      </c>
      <c r="D8" s="48">
        <v>400000</v>
      </c>
      <c r="E8" s="48">
        <v>420000</v>
      </c>
      <c r="F8" s="49">
        <f t="shared" si="0"/>
        <v>105</v>
      </c>
      <c r="G8" s="53">
        <f>E8/E29*100</f>
        <v>20.680940142736404</v>
      </c>
      <c r="H8" s="50">
        <v>420000</v>
      </c>
      <c r="I8" s="51">
        <f t="shared" si="1"/>
        <v>105</v>
      </c>
      <c r="J8" s="39">
        <f>H8/H29*100</f>
        <v>14.457565116985164</v>
      </c>
    </row>
    <row r="9" spans="1:10" x14ac:dyDescent="0.25">
      <c r="A9" s="4" t="s">
        <v>55</v>
      </c>
      <c r="B9" s="5" t="s">
        <v>115</v>
      </c>
      <c r="C9" s="48">
        <v>750000</v>
      </c>
      <c r="D9" s="48">
        <v>164000</v>
      </c>
      <c r="E9" s="48">
        <v>105176.57</v>
      </c>
      <c r="F9" s="49">
        <f t="shared" si="0"/>
        <v>64.132054878048777</v>
      </c>
      <c r="G9" s="53">
        <f>E9/E29*100</f>
        <v>5.178929401400775</v>
      </c>
      <c r="H9" s="50">
        <v>105176.57</v>
      </c>
      <c r="I9" s="51">
        <f t="shared" si="1"/>
        <v>64.132054878048777</v>
      </c>
      <c r="J9" s="39">
        <f>H9/H29*100</f>
        <v>3.6204693084670199</v>
      </c>
    </row>
    <row r="10" spans="1:10" x14ac:dyDescent="0.25">
      <c r="A10" s="4" t="s">
        <v>57</v>
      </c>
      <c r="B10" s="5" t="s">
        <v>133</v>
      </c>
      <c r="C10" s="48"/>
      <c r="D10" s="48"/>
      <c r="E10" s="48">
        <v>15671.47</v>
      </c>
      <c r="F10" s="49"/>
      <c r="G10" s="53">
        <f>E10/E29*100</f>
        <v>0.77166841194926017</v>
      </c>
      <c r="H10" s="50">
        <v>15671.47</v>
      </c>
      <c r="I10" s="51"/>
      <c r="J10" s="39"/>
    </row>
    <row r="11" spans="1:10" x14ac:dyDescent="0.25">
      <c r="A11" s="2" t="s">
        <v>12</v>
      </c>
      <c r="B11" s="3" t="s">
        <v>13</v>
      </c>
      <c r="C11" s="44">
        <f>SUM(C12+C19)</f>
        <v>596610.24</v>
      </c>
      <c r="D11" s="44">
        <f>SUM(D12+D19)</f>
        <v>798812</v>
      </c>
      <c r="E11" s="44">
        <f>SUM(E12+E19+E20+E21)</f>
        <v>916318.98</v>
      </c>
      <c r="F11" s="44">
        <f t="shared" si="0"/>
        <v>114.71021717250116</v>
      </c>
      <c r="G11" s="45">
        <f>E11/E29*100</f>
        <v>45.119852326269701</v>
      </c>
      <c r="H11" s="46">
        <f>SUM(H12+H19+H20+H21)</f>
        <v>1112186.71</v>
      </c>
      <c r="I11" s="47">
        <f t="shared" si="1"/>
        <v>139.23009544173098</v>
      </c>
      <c r="J11" s="38">
        <f>H11/H29*100</f>
        <v>38.284551862072604</v>
      </c>
    </row>
    <row r="12" spans="1:10" x14ac:dyDescent="0.25">
      <c r="A12" s="4" t="s">
        <v>14</v>
      </c>
      <c r="B12" s="6" t="s">
        <v>15</v>
      </c>
      <c r="C12" s="48">
        <f>SUM(C13:C16)</f>
        <v>596110.24</v>
      </c>
      <c r="D12" s="48">
        <f>SUM(D13:D16)</f>
        <v>798812</v>
      </c>
      <c r="E12" s="48">
        <f>SUM(E13:E18)</f>
        <v>916317.62</v>
      </c>
      <c r="F12" s="52">
        <f t="shared" si="0"/>
        <v>114.71004691967572</v>
      </c>
      <c r="G12" s="53">
        <f>E12/E29*100</f>
        <v>45.119785359415907</v>
      </c>
      <c r="H12" s="50">
        <f>SUM(H13:H18)</f>
        <v>1112185.21</v>
      </c>
      <c r="I12" s="51">
        <f t="shared" si="1"/>
        <v>139.22990766287938</v>
      </c>
      <c r="J12" s="39">
        <f>H12/H29*100</f>
        <v>38.284500227911465</v>
      </c>
    </row>
    <row r="13" spans="1:10" x14ac:dyDescent="0.25">
      <c r="A13" s="4" t="s">
        <v>98</v>
      </c>
      <c r="B13" s="6" t="s">
        <v>99</v>
      </c>
      <c r="C13" s="48">
        <v>90000</v>
      </c>
      <c r="D13" s="48">
        <v>110000</v>
      </c>
      <c r="E13" s="48">
        <v>74085.210000000006</v>
      </c>
      <c r="F13" s="52">
        <f t="shared" si="0"/>
        <v>67.350190909090912</v>
      </c>
      <c r="G13" s="53">
        <f>E13/E29*100</f>
        <v>3.6479804606477533</v>
      </c>
      <c r="H13" s="50">
        <v>74085.210000000006</v>
      </c>
      <c r="I13" s="51">
        <f t="shared" si="1"/>
        <v>67.350190909090912</v>
      </c>
      <c r="J13" s="39">
        <f>H13/H29*100</f>
        <v>2.5502184470964773</v>
      </c>
    </row>
    <row r="14" spans="1:10" x14ac:dyDescent="0.25">
      <c r="A14" s="4" t="s">
        <v>100</v>
      </c>
      <c r="B14" s="6" t="s">
        <v>101</v>
      </c>
      <c r="C14" s="48">
        <v>100000</v>
      </c>
      <c r="D14" s="48">
        <v>80000</v>
      </c>
      <c r="E14" s="48">
        <v>67547.95</v>
      </c>
      <c r="F14" s="52">
        <f t="shared" si="0"/>
        <v>84.43493749999999</v>
      </c>
      <c r="G14" s="53">
        <f>E14/E29*100</f>
        <v>3.3260835969394082</v>
      </c>
      <c r="H14" s="50">
        <v>125000</v>
      </c>
      <c r="I14" s="51">
        <f t="shared" si="1"/>
        <v>156.25</v>
      </c>
      <c r="J14" s="39">
        <f>H14/H29*100</f>
        <v>4.3028467610074888</v>
      </c>
    </row>
    <row r="15" spans="1:10" x14ac:dyDescent="0.25">
      <c r="A15" s="4" t="s">
        <v>102</v>
      </c>
      <c r="B15" s="6" t="s">
        <v>103</v>
      </c>
      <c r="C15" s="48">
        <v>406110.24</v>
      </c>
      <c r="D15" s="48">
        <v>555812</v>
      </c>
      <c r="E15" s="48">
        <v>417586.46</v>
      </c>
      <c r="F15" s="52">
        <f t="shared" si="0"/>
        <v>75.130882384691233</v>
      </c>
      <c r="G15" s="53">
        <f>E15/E29*100</f>
        <v>20.562096627802831</v>
      </c>
      <c r="H15" s="50">
        <v>492000</v>
      </c>
      <c r="I15" s="51">
        <f t="shared" si="1"/>
        <v>88.519139565176715</v>
      </c>
      <c r="J15" s="39">
        <f>H15/H29*100</f>
        <v>16.936004851325475</v>
      </c>
    </row>
    <row r="16" spans="1:10" x14ac:dyDescent="0.25">
      <c r="A16" s="4" t="s">
        <v>104</v>
      </c>
      <c r="B16" s="6" t="s">
        <v>105</v>
      </c>
      <c r="C16" s="48"/>
      <c r="D16" s="48">
        <v>53000</v>
      </c>
      <c r="E16" s="48">
        <v>74598</v>
      </c>
      <c r="F16" s="52">
        <f t="shared" si="0"/>
        <v>140.75094339622643</v>
      </c>
      <c r="G16" s="53">
        <f>E16/E29*100</f>
        <v>3.6732304113520242</v>
      </c>
      <c r="H16" s="50">
        <v>138600</v>
      </c>
      <c r="I16" s="51">
        <f t="shared" si="1"/>
        <v>261.50943396226415</v>
      </c>
      <c r="J16" s="39">
        <f>H16/H29*100</f>
        <v>4.7709964886051033</v>
      </c>
    </row>
    <row r="17" spans="1:10" x14ac:dyDescent="0.25">
      <c r="A17" s="4" t="s">
        <v>119</v>
      </c>
      <c r="B17" s="6" t="s">
        <v>121</v>
      </c>
      <c r="C17" s="48"/>
      <c r="D17" s="48"/>
      <c r="E17" s="48">
        <v>122500</v>
      </c>
      <c r="F17" s="52"/>
      <c r="G17" s="53">
        <f>E17/E29*100</f>
        <v>6.0319408749647838</v>
      </c>
      <c r="H17" s="50">
        <v>122500</v>
      </c>
      <c r="I17" s="51"/>
      <c r="J17" s="39">
        <f>H17/H29*100</f>
        <v>4.2167898257873393</v>
      </c>
    </row>
    <row r="18" spans="1:10" x14ac:dyDescent="0.25">
      <c r="A18" s="4" t="s">
        <v>120</v>
      </c>
      <c r="B18" s="6" t="s">
        <v>122</v>
      </c>
      <c r="C18" s="48"/>
      <c r="D18" s="48"/>
      <c r="E18" s="48">
        <v>160000</v>
      </c>
      <c r="F18" s="52"/>
      <c r="G18" s="53">
        <f>E18/E29*100</f>
        <v>7.8784533877091061</v>
      </c>
      <c r="H18" s="50">
        <v>160000</v>
      </c>
      <c r="I18" s="51"/>
      <c r="J18" s="39">
        <f>H18/H29*100</f>
        <v>5.5076438540895856</v>
      </c>
    </row>
    <row r="19" spans="1:10" x14ac:dyDescent="0.25">
      <c r="A19" s="4" t="s">
        <v>16</v>
      </c>
      <c r="B19" s="6" t="s">
        <v>17</v>
      </c>
      <c r="C19" s="48">
        <v>500</v>
      </c>
      <c r="D19" s="48"/>
      <c r="E19" s="48">
        <v>1.36</v>
      </c>
      <c r="F19" s="52"/>
      <c r="G19" s="53">
        <f>E19/E29*100</f>
        <v>6.696685379552741E-5</v>
      </c>
      <c r="H19" s="50">
        <v>1.5</v>
      </c>
      <c r="I19" s="51"/>
      <c r="J19" s="39">
        <f>H19/H29*100</f>
        <v>5.1634161132089863E-5</v>
      </c>
    </row>
    <row r="20" spans="1:10" x14ac:dyDescent="0.25">
      <c r="A20" s="27" t="s">
        <v>64</v>
      </c>
      <c r="B20" s="6" t="s">
        <v>117</v>
      </c>
      <c r="C20" s="48"/>
      <c r="D20" s="48"/>
      <c r="E20" s="48"/>
      <c r="F20" s="52"/>
      <c r="G20" s="53">
        <f>E20/E29*100</f>
        <v>0</v>
      </c>
      <c r="H20" s="50">
        <v>0</v>
      </c>
      <c r="I20" s="51"/>
      <c r="J20" s="39">
        <f>H20/H29*100</f>
        <v>0</v>
      </c>
    </row>
    <row r="21" spans="1:10" x14ac:dyDescent="0.25">
      <c r="A21" s="4" t="s">
        <v>66</v>
      </c>
      <c r="B21" s="6" t="s">
        <v>116</v>
      </c>
      <c r="C21" s="48"/>
      <c r="D21" s="48"/>
      <c r="E21" s="48"/>
      <c r="F21" s="52"/>
      <c r="G21" s="53">
        <f>E21/E29*100</f>
        <v>0</v>
      </c>
      <c r="H21" s="50">
        <v>0</v>
      </c>
      <c r="I21" s="51"/>
      <c r="J21" s="39">
        <f>H21/H29*100</f>
        <v>0</v>
      </c>
    </row>
    <row r="22" spans="1:10" ht="23.25" x14ac:dyDescent="0.25">
      <c r="A22" s="7" t="s">
        <v>18</v>
      </c>
      <c r="B22" s="8" t="s">
        <v>19</v>
      </c>
      <c r="C22" s="44"/>
      <c r="D22" s="44"/>
      <c r="E22" s="44"/>
      <c r="F22" s="44"/>
      <c r="G22" s="45">
        <f>E22/E29*100</f>
        <v>0</v>
      </c>
      <c r="H22" s="46"/>
      <c r="I22" s="47"/>
      <c r="J22" s="38">
        <f>H22/H29*100</f>
        <v>0</v>
      </c>
    </row>
    <row r="23" spans="1:10" x14ac:dyDescent="0.25">
      <c r="A23" s="2" t="s">
        <v>20</v>
      </c>
      <c r="B23" s="3" t="s">
        <v>21</v>
      </c>
      <c r="C23" s="44">
        <f>SUM(C24:C25)</f>
        <v>25000</v>
      </c>
      <c r="D23" s="44">
        <f>SUM(D24:D25)</f>
        <v>55000</v>
      </c>
      <c r="E23" s="44">
        <f>SUM(E24:E25)</f>
        <v>82208.479999999996</v>
      </c>
      <c r="F23" s="44">
        <f t="shared" ref="F23:F25" si="2">E23/D23*100</f>
        <v>149.46996363636362</v>
      </c>
      <c r="G23" s="45">
        <f>D23/D29*100</f>
        <v>2.0749027049827502</v>
      </c>
      <c r="H23" s="46">
        <f>SUM(H24:H25)</f>
        <v>90416.53</v>
      </c>
      <c r="I23" s="47">
        <f>H23/D23*100</f>
        <v>164.39369090909091</v>
      </c>
      <c r="J23" s="38">
        <f>H23/H29*100</f>
        <v>3.1123877860162916</v>
      </c>
    </row>
    <row r="24" spans="1:10" x14ac:dyDescent="0.25">
      <c r="A24" s="24" t="s">
        <v>76</v>
      </c>
      <c r="B24" s="25" t="s">
        <v>106</v>
      </c>
      <c r="C24" s="52">
        <v>20000</v>
      </c>
      <c r="D24" s="52">
        <v>50000</v>
      </c>
      <c r="E24" s="52">
        <v>76791.95</v>
      </c>
      <c r="F24" s="52">
        <f t="shared" si="2"/>
        <v>153.5839</v>
      </c>
      <c r="G24" s="53">
        <f>D24/D29*100</f>
        <v>1.8862751863479548</v>
      </c>
      <c r="H24" s="50">
        <v>85000</v>
      </c>
      <c r="I24" s="51">
        <f>H24/D24*100</f>
        <v>170</v>
      </c>
      <c r="J24" s="39">
        <f>H24/H29*100</f>
        <v>2.9259357974850921</v>
      </c>
    </row>
    <row r="25" spans="1:10" x14ac:dyDescent="0.25">
      <c r="A25" s="24" t="s">
        <v>78</v>
      </c>
      <c r="B25" s="25" t="s">
        <v>107</v>
      </c>
      <c r="C25" s="52">
        <v>5000</v>
      </c>
      <c r="D25" s="52">
        <v>5000</v>
      </c>
      <c r="E25" s="52">
        <v>5416.53</v>
      </c>
      <c r="F25" s="52">
        <f t="shared" si="2"/>
        <v>108.33059999999999</v>
      </c>
      <c r="G25" s="53">
        <f>E25/E29*100</f>
        <v>0.26671174455079999</v>
      </c>
      <c r="H25" s="50">
        <v>5416.53</v>
      </c>
      <c r="I25" s="51">
        <f>H25/D25*100</f>
        <v>108.33059999999999</v>
      </c>
      <c r="J25" s="39">
        <f>H25/H29*100</f>
        <v>0.18645198853119913</v>
      </c>
    </row>
    <row r="26" spans="1:10" x14ac:dyDescent="0.25">
      <c r="A26" s="74" t="s">
        <v>86</v>
      </c>
      <c r="B26" s="75" t="s">
        <v>134</v>
      </c>
      <c r="C26" s="73">
        <f>SUM(C27:C28)</f>
        <v>755335.77</v>
      </c>
      <c r="D26" s="73">
        <f>SUM(D27:D28)</f>
        <v>702914.7</v>
      </c>
      <c r="E26" s="73">
        <f>SUM(E27:E28)</f>
        <v>617602.21</v>
      </c>
      <c r="F26" s="73"/>
      <c r="G26" s="68">
        <f>E26/E29*100</f>
        <v>30.41093889769456</v>
      </c>
      <c r="H26" s="46">
        <f>SUM(H27:H28)</f>
        <v>617602.21</v>
      </c>
      <c r="I26" s="47"/>
      <c r="J26" s="38"/>
    </row>
    <row r="27" spans="1:10" x14ac:dyDescent="0.25">
      <c r="A27" s="24"/>
      <c r="B27" s="25" t="s">
        <v>135</v>
      </c>
      <c r="C27" s="52">
        <v>92335.77</v>
      </c>
      <c r="D27" s="52">
        <v>585184.49</v>
      </c>
      <c r="E27" s="52">
        <v>617602.21</v>
      </c>
      <c r="F27" s="52"/>
      <c r="G27" s="53"/>
      <c r="H27" s="50">
        <v>617602.21</v>
      </c>
      <c r="I27" s="51"/>
      <c r="J27" s="39"/>
    </row>
    <row r="28" spans="1:10" x14ac:dyDescent="0.25">
      <c r="A28" s="24"/>
      <c r="B28" s="25" t="s">
        <v>136</v>
      </c>
      <c r="C28" s="52">
        <v>663000</v>
      </c>
      <c r="D28" s="52">
        <v>117730.21</v>
      </c>
      <c r="E28" s="52"/>
      <c r="F28" s="52"/>
      <c r="G28" s="53"/>
      <c r="H28" s="50"/>
      <c r="I28" s="51"/>
      <c r="J28" s="39"/>
    </row>
    <row r="29" spans="1:10" x14ac:dyDescent="0.25">
      <c r="A29" s="9"/>
      <c r="B29" s="10" t="s">
        <v>22</v>
      </c>
      <c r="C29" s="54">
        <f>SUM(C4+C5+C6+C11+C22+C23+C26)</f>
        <v>2846946.01</v>
      </c>
      <c r="D29" s="54">
        <f>SUM(D4+D5+D6+D11+D22+D23+D26)</f>
        <v>2650726.7000000002</v>
      </c>
      <c r="E29" s="54">
        <f>SUM(E4+E5+E6+E11+E22+E23)</f>
        <v>2030855.45</v>
      </c>
      <c r="F29" s="55">
        <f t="shared" ref="F29" si="3">D29/C29*100</f>
        <v>93.107726338652981</v>
      </c>
      <c r="G29" s="56">
        <f>E29/E29*100</f>
        <v>100</v>
      </c>
      <c r="H29" s="57">
        <f>SUM(H4+H5+H6+H11+H22+H23+H26)</f>
        <v>2905053.4899999998</v>
      </c>
      <c r="I29" s="58">
        <f>H29/D29*100</f>
        <v>109.59460626401052</v>
      </c>
      <c r="J29" s="40">
        <f>H29/H29*100</f>
        <v>100</v>
      </c>
    </row>
    <row r="30" spans="1:10" ht="24" x14ac:dyDescent="0.25">
      <c r="A30" s="1" t="s">
        <v>0</v>
      </c>
      <c r="B30" s="1" t="s">
        <v>23</v>
      </c>
      <c r="C30" s="59" t="s">
        <v>114</v>
      </c>
      <c r="D30" s="59" t="s">
        <v>113</v>
      </c>
      <c r="E30" s="59" t="s">
        <v>118</v>
      </c>
      <c r="F30" s="59" t="s">
        <v>123</v>
      </c>
      <c r="G30" s="60"/>
      <c r="H30" s="61"/>
      <c r="I30" s="62"/>
      <c r="J30" s="41"/>
    </row>
    <row r="31" spans="1:10" x14ac:dyDescent="0.25">
      <c r="A31" s="11" t="s">
        <v>3</v>
      </c>
      <c r="B31" s="12" t="s">
        <v>24</v>
      </c>
      <c r="C31" s="63">
        <f>SUM(C32:C34)</f>
        <v>480000</v>
      </c>
      <c r="D31" s="63">
        <f>SUM(D32+D33+D34)</f>
        <v>425258.27</v>
      </c>
      <c r="E31" s="63">
        <f>SUM(E32+E33+E34)</f>
        <v>473785.11</v>
      </c>
      <c r="F31" s="64">
        <f>E31/D31*100</f>
        <v>111.41114551399551</v>
      </c>
      <c r="G31" s="65">
        <f>E31/E82*100</f>
        <v>23.898348604494849</v>
      </c>
      <c r="H31" s="66">
        <f>SUM(H32:H34)</f>
        <v>540522.9</v>
      </c>
      <c r="I31" s="67">
        <f>H31/D31*100</f>
        <v>127.10461809478744</v>
      </c>
      <c r="J31" s="42">
        <f>H31/H82*100</f>
        <v>18.606297676122999</v>
      </c>
    </row>
    <row r="32" spans="1:10" x14ac:dyDescent="0.25">
      <c r="A32" s="2" t="s">
        <v>25</v>
      </c>
      <c r="B32" s="8" t="s">
        <v>26</v>
      </c>
      <c r="C32" s="44">
        <v>420000</v>
      </c>
      <c r="D32" s="44">
        <v>363000</v>
      </c>
      <c r="E32" s="44">
        <v>417146.94</v>
      </c>
      <c r="F32" s="44">
        <f>E32/D32*100</f>
        <v>114.91651239669423</v>
      </c>
      <c r="G32" s="68">
        <f>E32/E82*100</f>
        <v>21.041444277170925</v>
      </c>
      <c r="H32" s="46">
        <v>470522.9</v>
      </c>
      <c r="I32" s="47">
        <f>H32/D32*100</f>
        <v>129.62063360881544</v>
      </c>
      <c r="J32" s="38">
        <f>H32/H82*100</f>
        <v>16.196703489958804</v>
      </c>
    </row>
    <row r="33" spans="1:10" x14ac:dyDescent="0.25">
      <c r="A33" s="2" t="s">
        <v>27</v>
      </c>
      <c r="B33" s="8" t="s">
        <v>28</v>
      </c>
      <c r="C33" s="44">
        <v>60000</v>
      </c>
      <c r="D33" s="44">
        <v>62258.27</v>
      </c>
      <c r="E33" s="44">
        <v>56638.17</v>
      </c>
      <c r="F33" s="44">
        <f>E33/D33*100</f>
        <v>90.972926167077887</v>
      </c>
      <c r="G33" s="68">
        <f>E33/E82*100</f>
        <v>2.8569043273239254</v>
      </c>
      <c r="H33" s="46">
        <v>70000</v>
      </c>
      <c r="I33" s="47">
        <f>H33/D33*100</f>
        <v>112.43486206732054</v>
      </c>
      <c r="J33" s="38">
        <f>H33/H82*100</f>
        <v>2.4095941861641936</v>
      </c>
    </row>
    <row r="34" spans="1:10" x14ac:dyDescent="0.25">
      <c r="A34" s="2" t="s">
        <v>29</v>
      </c>
      <c r="B34" s="8" t="s">
        <v>30</v>
      </c>
      <c r="C34" s="44"/>
      <c r="D34" s="44"/>
      <c r="E34" s="44"/>
      <c r="F34" s="44" t="e">
        <f>E34/D34*100</f>
        <v>#DIV/0!</v>
      </c>
      <c r="G34" s="68">
        <f>E34/E82*100</f>
        <v>0</v>
      </c>
      <c r="H34" s="46"/>
      <c r="I34" s="47"/>
      <c r="J34" s="38">
        <f>H34/H82*100</f>
        <v>0</v>
      </c>
    </row>
    <row r="35" spans="1:10" x14ac:dyDescent="0.25">
      <c r="A35" s="11" t="s">
        <v>5</v>
      </c>
      <c r="B35" s="13" t="s">
        <v>31</v>
      </c>
      <c r="C35" s="63">
        <f>SUM(C41+C36)</f>
        <v>541383.48</v>
      </c>
      <c r="D35" s="63">
        <f>SUM(D36+D41)</f>
        <v>1628577.5</v>
      </c>
      <c r="E35" s="63">
        <f>SUM(E36+E41)</f>
        <v>366210.95</v>
      </c>
      <c r="F35" s="64">
        <f>E35/D35*100</f>
        <v>22.48655344925249</v>
      </c>
      <c r="G35" s="65">
        <f>E35/E82*100</f>
        <v>18.472165463121527</v>
      </c>
      <c r="H35" s="66">
        <f>SUM(H36+H41)</f>
        <v>421785.03</v>
      </c>
      <c r="I35" s="69">
        <f>H35/D35*100</f>
        <v>25.898984236242985</v>
      </c>
      <c r="J35" s="43">
        <f>H35/H82*100</f>
        <v>14.519010801415572</v>
      </c>
    </row>
    <row r="36" spans="1:10" x14ac:dyDescent="0.25">
      <c r="A36" s="2" t="s">
        <v>32</v>
      </c>
      <c r="B36" s="8" t="s">
        <v>33</v>
      </c>
      <c r="C36" s="44">
        <f>SUM(C37:C40)</f>
        <v>40000</v>
      </c>
      <c r="D36" s="44">
        <f>SUM(D37:D40)</f>
        <v>36000</v>
      </c>
      <c r="E36" s="44">
        <f>SUM(E37:E40)</f>
        <v>129824.33</v>
      </c>
      <c r="F36" s="44">
        <f t="shared" ref="F36" si="4">D36/C36*100</f>
        <v>90</v>
      </c>
      <c r="G36" s="45">
        <f>E36/E82*100</f>
        <v>6.5485111925213921</v>
      </c>
      <c r="H36" s="46">
        <f>SUM(H37:H40)</f>
        <v>134200</v>
      </c>
      <c r="I36" s="47">
        <f>H36/D24*100</f>
        <v>268.40000000000003</v>
      </c>
      <c r="J36" s="38">
        <f>H36/H82*100</f>
        <v>4.6195362826176405</v>
      </c>
    </row>
    <row r="37" spans="1:10" ht="23.25" x14ac:dyDescent="0.25">
      <c r="A37" s="4" t="s">
        <v>34</v>
      </c>
      <c r="B37" s="14" t="s">
        <v>144</v>
      </c>
      <c r="C37" s="48">
        <v>17000</v>
      </c>
      <c r="D37" s="48">
        <v>17000</v>
      </c>
      <c r="E37" s="48">
        <v>122500</v>
      </c>
      <c r="F37" s="52">
        <f t="shared" ref="F37:F46" si="5">E37/D37*100</f>
        <v>720.58823529411768</v>
      </c>
      <c r="G37" s="53">
        <f>E37/E82*100</f>
        <v>6.1790622842719118</v>
      </c>
      <c r="H37" s="50">
        <v>122500</v>
      </c>
      <c r="I37" s="51">
        <f>H37/D37*100</f>
        <v>720.58823529411768</v>
      </c>
      <c r="J37" s="39">
        <f>H37/H82*100</f>
        <v>4.2167898257873393</v>
      </c>
    </row>
    <row r="38" spans="1:10" x14ac:dyDescent="0.25">
      <c r="A38" s="4" t="s">
        <v>35</v>
      </c>
      <c r="B38" s="14" t="s">
        <v>37</v>
      </c>
      <c r="C38" s="48">
        <v>13000</v>
      </c>
      <c r="D38" s="48">
        <v>11000</v>
      </c>
      <c r="E38" s="48">
        <v>4254.33</v>
      </c>
      <c r="F38" s="52">
        <f t="shared" si="5"/>
        <v>38.675727272727272</v>
      </c>
      <c r="G38" s="53">
        <f>E38/E82*100</f>
        <v>0.21459404120691039</v>
      </c>
      <c r="H38" s="50">
        <v>4200</v>
      </c>
      <c r="I38" s="51"/>
      <c r="J38" s="39">
        <f>H38/H82*100</f>
        <v>0.1445756511698516</v>
      </c>
    </row>
    <row r="39" spans="1:10" x14ac:dyDescent="0.25">
      <c r="A39" s="4" t="s">
        <v>36</v>
      </c>
      <c r="B39" s="14" t="s">
        <v>94</v>
      </c>
      <c r="C39" s="48">
        <v>5000</v>
      </c>
      <c r="D39" s="48">
        <v>3000</v>
      </c>
      <c r="E39" s="48">
        <v>3070</v>
      </c>
      <c r="F39" s="52">
        <f t="shared" si="5"/>
        <v>102.33333333333334</v>
      </c>
      <c r="G39" s="53">
        <f>E39/E82*100</f>
        <v>0.15485486704256954</v>
      </c>
      <c r="H39" s="50">
        <v>7500</v>
      </c>
      <c r="I39" s="51"/>
      <c r="J39" s="39">
        <f>H39/H82*100</f>
        <v>0.25817080566044931</v>
      </c>
    </row>
    <row r="40" spans="1:10" x14ac:dyDescent="0.25">
      <c r="A40" s="4" t="s">
        <v>38</v>
      </c>
      <c r="B40" s="14" t="s">
        <v>39</v>
      </c>
      <c r="C40" s="48">
        <v>5000</v>
      </c>
      <c r="D40" s="48">
        <v>5000</v>
      </c>
      <c r="E40" s="48"/>
      <c r="F40" s="52">
        <f t="shared" si="5"/>
        <v>0</v>
      </c>
      <c r="G40" s="53">
        <f>E40/E82*100</f>
        <v>0</v>
      </c>
      <c r="H40" s="50"/>
      <c r="I40" s="51">
        <f>H40/D40*100</f>
        <v>0</v>
      </c>
      <c r="J40" s="39">
        <f>H40/H82*100</f>
        <v>0</v>
      </c>
    </row>
    <row r="41" spans="1:10" ht="23.25" x14ac:dyDescent="0.25">
      <c r="A41" s="2" t="s">
        <v>40</v>
      </c>
      <c r="B41" s="8" t="s">
        <v>41</v>
      </c>
      <c r="C41" s="44">
        <f>SUM(C42+C45+C48)</f>
        <v>501383.48</v>
      </c>
      <c r="D41" s="44">
        <f>SUM(D42+D45+D48)</f>
        <v>1592577.5</v>
      </c>
      <c r="E41" s="44">
        <f>SUM(E42+E45+E48)</f>
        <v>236386.62</v>
      </c>
      <c r="F41" s="44"/>
      <c r="G41" s="45">
        <f>E41/E82*100</f>
        <v>11.923654270600133</v>
      </c>
      <c r="H41" s="46">
        <f>SUM(H42+H45+H48)</f>
        <v>287585.03000000003</v>
      </c>
      <c r="I41" s="47">
        <f>H41/D41*100</f>
        <v>18.057835803909072</v>
      </c>
      <c r="J41" s="38">
        <f>H41/H82*100</f>
        <v>9.8994745187979323</v>
      </c>
    </row>
    <row r="42" spans="1:10" x14ac:dyDescent="0.25">
      <c r="A42" s="15" t="s">
        <v>42</v>
      </c>
      <c r="B42" s="16" t="s">
        <v>43</v>
      </c>
      <c r="C42" s="70">
        <v>17000</v>
      </c>
      <c r="D42" s="70">
        <v>15000</v>
      </c>
      <c r="E42" s="70">
        <f>SUM(E43:E44)</f>
        <v>125145.69</v>
      </c>
      <c r="F42" s="52"/>
      <c r="G42" s="53">
        <f>E42/E82*100</f>
        <v>6.3125143928015062</v>
      </c>
      <c r="H42" s="50">
        <f>SUM(H43:H44)</f>
        <v>174800</v>
      </c>
      <c r="I42" s="51">
        <f>H42/D42*100</f>
        <v>1165.3333333333335</v>
      </c>
      <c r="J42" s="39">
        <f>H42/H82*100</f>
        <v>6.0171009105928723</v>
      </c>
    </row>
    <row r="43" spans="1:10" x14ac:dyDescent="0.25">
      <c r="A43" s="15" t="s">
        <v>124</v>
      </c>
      <c r="B43" s="16" t="s">
        <v>140</v>
      </c>
      <c r="C43" s="70"/>
      <c r="D43" s="70"/>
      <c r="E43" s="70">
        <v>75345.69</v>
      </c>
      <c r="F43" s="52"/>
      <c r="G43" s="53"/>
      <c r="H43" s="50">
        <v>125000</v>
      </c>
      <c r="I43" s="51"/>
      <c r="J43" s="39"/>
    </row>
    <row r="44" spans="1:10" x14ac:dyDescent="0.25">
      <c r="A44" s="15" t="s">
        <v>125</v>
      </c>
      <c r="B44" s="16" t="s">
        <v>141</v>
      </c>
      <c r="C44" s="70"/>
      <c r="D44" s="70"/>
      <c r="E44" s="70">
        <v>49800</v>
      </c>
      <c r="F44" s="52"/>
      <c r="G44" s="53"/>
      <c r="H44" s="50">
        <v>49800</v>
      </c>
      <c r="I44" s="51"/>
      <c r="J44" s="39"/>
    </row>
    <row r="45" spans="1:10" x14ac:dyDescent="0.25">
      <c r="A45" s="15" t="s">
        <v>44</v>
      </c>
      <c r="B45" s="16" t="s">
        <v>45</v>
      </c>
      <c r="C45" s="70">
        <f>SUM(C46:C47)</f>
        <v>479383.48</v>
      </c>
      <c r="D45" s="70">
        <f>SUM(D46+D47)</f>
        <v>1572577.5</v>
      </c>
      <c r="E45" s="70">
        <f>SUM(E46+E47)</f>
        <v>99785.03</v>
      </c>
      <c r="F45" s="52">
        <f t="shared" si="5"/>
        <v>6.3453171624291969</v>
      </c>
      <c r="G45" s="53">
        <f>E45/E82*100</f>
        <v>5.0332891053709483</v>
      </c>
      <c r="H45" s="50">
        <f>SUM(H46:H47)</f>
        <v>99785.03</v>
      </c>
      <c r="I45" s="51">
        <f t="shared" ref="I45:I54" si="6">H45/D45*100</f>
        <v>6.3453171624291969</v>
      </c>
      <c r="J45" s="39">
        <f>H45/H82*100</f>
        <v>3.4348775450602811</v>
      </c>
    </row>
    <row r="46" spans="1:10" x14ac:dyDescent="0.25">
      <c r="A46" s="15" t="s">
        <v>109</v>
      </c>
      <c r="B46" s="16" t="s">
        <v>110</v>
      </c>
      <c r="C46" s="70">
        <v>474383.48</v>
      </c>
      <c r="D46" s="70">
        <v>1569577.5</v>
      </c>
      <c r="E46" s="70">
        <v>98715.03</v>
      </c>
      <c r="F46" s="52">
        <f t="shared" si="5"/>
        <v>6.2892740243791723</v>
      </c>
      <c r="G46" s="53">
        <f>E46/E82*100</f>
        <v>4.9793168878675127</v>
      </c>
      <c r="H46" s="50">
        <v>98715.03</v>
      </c>
      <c r="I46" s="51">
        <f t="shared" si="6"/>
        <v>6.2892740243791723</v>
      </c>
      <c r="J46" s="39">
        <f>H46/H82*100</f>
        <v>3.3980451767860567</v>
      </c>
    </row>
    <row r="47" spans="1:10" x14ac:dyDescent="0.25">
      <c r="A47" s="15" t="s">
        <v>111</v>
      </c>
      <c r="B47" s="16" t="s">
        <v>112</v>
      </c>
      <c r="C47" s="70">
        <v>5000</v>
      </c>
      <c r="D47" s="70">
        <v>3000</v>
      </c>
      <c r="E47" s="70">
        <v>1070</v>
      </c>
      <c r="F47" s="52">
        <f>E47/D47*100</f>
        <v>35.666666666666671</v>
      </c>
      <c r="G47" s="53">
        <f>E47/E82*100</f>
        <v>5.3972217503436296E-2</v>
      </c>
      <c r="H47" s="50">
        <v>1070</v>
      </c>
      <c r="I47" s="51">
        <f t="shared" si="6"/>
        <v>35.666666666666671</v>
      </c>
      <c r="J47" s="39">
        <f>H47/H82*100</f>
        <v>3.6832368274224106E-2</v>
      </c>
    </row>
    <row r="48" spans="1:10" x14ac:dyDescent="0.25">
      <c r="A48" s="17" t="s">
        <v>46</v>
      </c>
      <c r="B48" s="16" t="s">
        <v>95</v>
      </c>
      <c r="C48" s="70">
        <v>5000</v>
      </c>
      <c r="D48" s="70">
        <v>5000</v>
      </c>
      <c r="E48" s="70">
        <v>11455.9</v>
      </c>
      <c r="F48" s="52">
        <f t="shared" ref="F48:F56" si="7">D48/C48*100</f>
        <v>100</v>
      </c>
      <c r="G48" s="53">
        <f>E48/E82*100</f>
        <v>0.57785077242767835</v>
      </c>
      <c r="H48" s="50">
        <v>13000</v>
      </c>
      <c r="I48" s="51">
        <f t="shared" si="6"/>
        <v>260</v>
      </c>
      <c r="J48" s="39">
        <f>H48/H82*100</f>
        <v>0.4474960631447788</v>
      </c>
    </row>
    <row r="49" spans="1:10" x14ac:dyDescent="0.25">
      <c r="A49" s="11" t="s">
        <v>7</v>
      </c>
      <c r="B49" s="13" t="s">
        <v>47</v>
      </c>
      <c r="C49" s="63">
        <f>SUM(C50+C52+C56+C57+C58)</f>
        <v>409402.5</v>
      </c>
      <c r="D49" s="63">
        <f>SUM(D50+D52+D56+D57+D58)</f>
        <v>460110.24</v>
      </c>
      <c r="E49" s="63">
        <f>SUM(E50+E52+E56+E57+E58)</f>
        <v>690267.58</v>
      </c>
      <c r="F49" s="64">
        <f t="shared" ref="F49:F54" si="8">E49/D49*100</f>
        <v>150.02221641491832</v>
      </c>
      <c r="G49" s="71">
        <f>E49/E82*100</f>
        <v>34.818011180682809</v>
      </c>
      <c r="H49" s="72">
        <f>SUM(H50+H52+H56+H57+H58)</f>
        <v>787500</v>
      </c>
      <c r="I49" s="69">
        <f t="shared" si="6"/>
        <v>171.15463459365739</v>
      </c>
      <c r="J49" s="43">
        <f>H49/H82*100</f>
        <v>27.107934594347178</v>
      </c>
    </row>
    <row r="50" spans="1:10" x14ac:dyDescent="0.25">
      <c r="A50" s="2" t="s">
        <v>9</v>
      </c>
      <c r="B50" s="8" t="s">
        <v>48</v>
      </c>
      <c r="C50" s="44">
        <f>SUM(C51)</f>
        <v>5000</v>
      </c>
      <c r="D50" s="44">
        <f>SUM(D51)</f>
        <v>5000</v>
      </c>
      <c r="E50" s="44">
        <f>SUM(E51)</f>
        <v>1875</v>
      </c>
      <c r="F50" s="73">
        <f t="shared" si="8"/>
        <v>37.5</v>
      </c>
      <c r="G50" s="45">
        <f>E50/E82*100</f>
        <v>9.4577483942937426E-2</v>
      </c>
      <c r="H50" s="46">
        <f>H51</f>
        <v>2500</v>
      </c>
      <c r="I50" s="47">
        <f t="shared" si="6"/>
        <v>50</v>
      </c>
      <c r="J50" s="38">
        <f>H50/H82*100</f>
        <v>8.6056935220149774E-2</v>
      </c>
    </row>
    <row r="51" spans="1:10" x14ac:dyDescent="0.25">
      <c r="A51" s="15" t="s">
        <v>49</v>
      </c>
      <c r="B51" s="16" t="s">
        <v>50</v>
      </c>
      <c r="C51" s="70">
        <v>5000</v>
      </c>
      <c r="D51" s="70">
        <v>5000</v>
      </c>
      <c r="E51" s="70">
        <v>1875</v>
      </c>
      <c r="F51" s="52">
        <f t="shared" si="8"/>
        <v>37.5</v>
      </c>
      <c r="G51" s="53">
        <f>E51/E82*100</f>
        <v>9.4577483942937426E-2</v>
      </c>
      <c r="H51" s="50">
        <v>2500</v>
      </c>
      <c r="I51" s="51">
        <f t="shared" si="6"/>
        <v>50</v>
      </c>
      <c r="J51" s="39">
        <f>H51/H82*100</f>
        <v>8.6056935220149774E-2</v>
      </c>
    </row>
    <row r="52" spans="1:10" x14ac:dyDescent="0.25">
      <c r="A52" s="2" t="s">
        <v>10</v>
      </c>
      <c r="B52" s="8" t="s">
        <v>51</v>
      </c>
      <c r="C52" s="44">
        <f>SUM(C53:C54)</f>
        <v>359402.5</v>
      </c>
      <c r="D52" s="44">
        <f>SUM(D53+D54)</f>
        <v>416110.24</v>
      </c>
      <c r="E52" s="44">
        <f>SUM(E53:E55)</f>
        <v>678468.22</v>
      </c>
      <c r="F52" s="73">
        <f t="shared" si="8"/>
        <v>163.05011383521827</v>
      </c>
      <c r="G52" s="45">
        <f>E52/E82*100</f>
        <v>34.222835830849782</v>
      </c>
      <c r="H52" s="46">
        <f>SUM(H53:H55)</f>
        <v>772000</v>
      </c>
      <c r="I52" s="47">
        <f t="shared" si="6"/>
        <v>185.52775822099451</v>
      </c>
      <c r="J52" s="38">
        <f>H52/H82*100</f>
        <v>26.574381595982249</v>
      </c>
    </row>
    <row r="53" spans="1:10" ht="23.25" x14ac:dyDescent="0.25">
      <c r="A53" s="18" t="s">
        <v>52</v>
      </c>
      <c r="B53" s="16" t="s">
        <v>96</v>
      </c>
      <c r="C53" s="70">
        <v>349402.5</v>
      </c>
      <c r="D53" s="70">
        <v>406110.24</v>
      </c>
      <c r="E53" s="70">
        <v>518468.22</v>
      </c>
      <c r="F53" s="52">
        <f t="shared" si="8"/>
        <v>127.66686700635768</v>
      </c>
      <c r="G53" s="53">
        <f>E53/E82*100</f>
        <v>26.152223867719115</v>
      </c>
      <c r="H53" s="50">
        <v>612000</v>
      </c>
      <c r="I53" s="51">
        <f t="shared" si="6"/>
        <v>150.69799766684042</v>
      </c>
      <c r="J53" s="39">
        <f>H53/H82*100</f>
        <v>21.066737741892666</v>
      </c>
    </row>
    <row r="54" spans="1:10" x14ac:dyDescent="0.25">
      <c r="A54" s="15" t="s">
        <v>53</v>
      </c>
      <c r="B54" s="16" t="s">
        <v>54</v>
      </c>
      <c r="C54" s="70">
        <v>10000</v>
      </c>
      <c r="D54" s="70">
        <v>10000</v>
      </c>
      <c r="E54" s="70"/>
      <c r="F54" s="52">
        <f t="shared" si="8"/>
        <v>0</v>
      </c>
      <c r="G54" s="53">
        <f>E54/E82*100</f>
        <v>0</v>
      </c>
      <c r="H54" s="50"/>
      <c r="I54" s="51">
        <f t="shared" si="6"/>
        <v>0</v>
      </c>
      <c r="J54" s="39">
        <f>H54/H82*100</f>
        <v>0</v>
      </c>
    </row>
    <row r="55" spans="1:10" x14ac:dyDescent="0.25">
      <c r="A55" s="15" t="s">
        <v>151</v>
      </c>
      <c r="B55" s="16" t="s">
        <v>150</v>
      </c>
      <c r="C55" s="70"/>
      <c r="D55" s="70"/>
      <c r="E55" s="70">
        <v>160000</v>
      </c>
      <c r="F55" s="52"/>
      <c r="G55" s="53"/>
      <c r="H55" s="50">
        <v>160000</v>
      </c>
      <c r="I55" s="51"/>
      <c r="J55" s="39"/>
    </row>
    <row r="56" spans="1:10" x14ac:dyDescent="0.25">
      <c r="A56" s="2" t="s">
        <v>55</v>
      </c>
      <c r="B56" s="8" t="s">
        <v>56</v>
      </c>
      <c r="C56" s="44">
        <v>27000</v>
      </c>
      <c r="D56" s="44">
        <v>21000</v>
      </c>
      <c r="E56" s="44">
        <v>0</v>
      </c>
      <c r="F56" s="73">
        <f t="shared" si="7"/>
        <v>77.777777777777786</v>
      </c>
      <c r="G56" s="45">
        <f>E56/E82*100</f>
        <v>0</v>
      </c>
      <c r="H56" s="46">
        <v>0</v>
      </c>
      <c r="I56" s="47"/>
      <c r="J56" s="38">
        <f>H56/H82*100</f>
        <v>0</v>
      </c>
    </row>
    <row r="57" spans="1:10" x14ac:dyDescent="0.25">
      <c r="A57" s="2" t="s">
        <v>57</v>
      </c>
      <c r="B57" s="8" t="s">
        <v>58</v>
      </c>
      <c r="C57" s="44">
        <v>15000</v>
      </c>
      <c r="D57" s="44">
        <v>15000</v>
      </c>
      <c r="E57" s="44">
        <v>9924.36</v>
      </c>
      <c r="F57" s="73">
        <f t="shared" ref="F57:F82" si="9">E57/D57*100</f>
        <v>66.162400000000005</v>
      </c>
      <c r="G57" s="45">
        <f>E57/E82*100</f>
        <v>0.50059786589009625</v>
      </c>
      <c r="H57" s="46">
        <v>13000</v>
      </c>
      <c r="I57" s="47">
        <f>H57/D57*100</f>
        <v>86.666666666666671</v>
      </c>
      <c r="J57" s="38">
        <f>H57/H82*100</f>
        <v>0.4474960631447788</v>
      </c>
    </row>
    <row r="58" spans="1:10" x14ac:dyDescent="0.25">
      <c r="A58" s="2" t="s">
        <v>59</v>
      </c>
      <c r="B58" s="8" t="s">
        <v>60</v>
      </c>
      <c r="C58" s="44">
        <v>3000</v>
      </c>
      <c r="D58" s="44">
        <v>3000</v>
      </c>
      <c r="E58" s="44"/>
      <c r="F58" s="73">
        <f t="shared" si="9"/>
        <v>0</v>
      </c>
      <c r="G58" s="45">
        <f>E58/E82*100</f>
        <v>0</v>
      </c>
      <c r="H58" s="46">
        <v>0</v>
      </c>
      <c r="I58" s="47"/>
      <c r="J58" s="38">
        <f>H58/H82*100</f>
        <v>0</v>
      </c>
    </row>
    <row r="59" spans="1:10" x14ac:dyDescent="0.25">
      <c r="A59" s="11" t="s">
        <v>12</v>
      </c>
      <c r="B59" s="13" t="s">
        <v>61</v>
      </c>
      <c r="C59" s="63">
        <f>SUM(C60:C63)</f>
        <v>263000</v>
      </c>
      <c r="D59" s="63">
        <f>SUM(D60:D63)</f>
        <v>245000</v>
      </c>
      <c r="E59" s="63">
        <f>SUM(E60:E63)</f>
        <v>324967.14</v>
      </c>
      <c r="F59" s="64">
        <f t="shared" si="9"/>
        <v>132.63964897959184</v>
      </c>
      <c r="G59" s="71">
        <f>E59/E82*100</f>
        <v>16.391773048177228</v>
      </c>
      <c r="H59" s="66">
        <f>SUM(H60:H63)</f>
        <v>390455.85</v>
      </c>
      <c r="I59" s="67">
        <f t="shared" ref="I59:I70" si="10">H59/D59*100</f>
        <v>159.36973469387755</v>
      </c>
      <c r="J59" s="42">
        <f>H59/H82*100</f>
        <v>13.440573515911405</v>
      </c>
    </row>
    <row r="60" spans="1:10" x14ac:dyDescent="0.25">
      <c r="A60" s="7" t="s">
        <v>14</v>
      </c>
      <c r="B60" s="8" t="s">
        <v>62</v>
      </c>
      <c r="C60" s="44">
        <v>190000</v>
      </c>
      <c r="D60" s="44">
        <v>127000</v>
      </c>
      <c r="E60" s="44">
        <v>173355.85</v>
      </c>
      <c r="F60" s="73">
        <f t="shared" si="9"/>
        <v>136.5006692913386</v>
      </c>
      <c r="G60" s="45">
        <f>E60/E82*100</f>
        <v>8.7442987305542772</v>
      </c>
      <c r="H60" s="46">
        <v>173355.85</v>
      </c>
      <c r="I60" s="47">
        <f t="shared" si="10"/>
        <v>136.5006692913386</v>
      </c>
      <c r="J60" s="38">
        <f>H60/H82*100</f>
        <v>5.9673892613936008</v>
      </c>
    </row>
    <row r="61" spans="1:10" x14ac:dyDescent="0.25">
      <c r="A61" s="2" t="s">
        <v>16</v>
      </c>
      <c r="B61" s="8" t="s">
        <v>63</v>
      </c>
      <c r="C61" s="44">
        <v>13000</v>
      </c>
      <c r="D61" s="44">
        <v>13000</v>
      </c>
      <c r="E61" s="44">
        <v>11591.23</v>
      </c>
      <c r="F61" s="73">
        <f t="shared" si="9"/>
        <v>89.163307692307697</v>
      </c>
      <c r="G61" s="45">
        <f>E61/E82*100</f>
        <v>0.58467699690874375</v>
      </c>
      <c r="H61" s="46">
        <v>11600</v>
      </c>
      <c r="I61" s="47">
        <f t="shared" si="10"/>
        <v>89.230769230769241</v>
      </c>
      <c r="J61" s="38">
        <f>H61/H82*100</f>
        <v>0.39930417942149493</v>
      </c>
    </row>
    <row r="62" spans="1:10" x14ac:dyDescent="0.25">
      <c r="A62" s="2" t="s">
        <v>64</v>
      </c>
      <c r="B62" s="8" t="s">
        <v>65</v>
      </c>
      <c r="C62" s="44">
        <v>45000</v>
      </c>
      <c r="D62" s="44">
        <v>90000</v>
      </c>
      <c r="E62" s="44">
        <v>124682.32</v>
      </c>
      <c r="F62" s="73">
        <f t="shared" si="9"/>
        <v>138.53591111111112</v>
      </c>
      <c r="G62" s="45">
        <f>E62/E82*100</f>
        <v>6.2891413961430329</v>
      </c>
      <c r="H62" s="46">
        <v>190000</v>
      </c>
      <c r="I62" s="47">
        <f t="shared" si="10"/>
        <v>211.11111111111111</v>
      </c>
      <c r="J62" s="38">
        <f>H62/H82*100</f>
        <v>6.5403270767313826</v>
      </c>
    </row>
    <row r="63" spans="1:10" x14ac:dyDescent="0.25">
      <c r="A63" s="2" t="s">
        <v>66</v>
      </c>
      <c r="B63" s="8" t="s">
        <v>67</v>
      </c>
      <c r="C63" s="44">
        <v>15000</v>
      </c>
      <c r="D63" s="44">
        <v>15000</v>
      </c>
      <c r="E63" s="44">
        <v>15337.74</v>
      </c>
      <c r="F63" s="73">
        <f t="shared" si="9"/>
        <v>102.2516</v>
      </c>
      <c r="G63" s="45">
        <f>E63/E82*100</f>
        <v>0.77365592457117283</v>
      </c>
      <c r="H63" s="46">
        <v>15500</v>
      </c>
      <c r="I63" s="47">
        <f t="shared" si="10"/>
        <v>103.33333333333334</v>
      </c>
      <c r="J63" s="38">
        <f>H63/H82*100</f>
        <v>0.53355299836492853</v>
      </c>
    </row>
    <row r="64" spans="1:10" x14ac:dyDescent="0.25">
      <c r="A64" s="11" t="s">
        <v>18</v>
      </c>
      <c r="B64" s="13" t="s">
        <v>68</v>
      </c>
      <c r="C64" s="63">
        <f>SUM(C65:C67)</f>
        <v>45000</v>
      </c>
      <c r="D64" s="63">
        <f>SUM(D65:D67)</f>
        <v>50000</v>
      </c>
      <c r="E64" s="63">
        <f>SUM(E65:E68)</f>
        <v>85162.880000000005</v>
      </c>
      <c r="F64" s="64">
        <f t="shared" si="9"/>
        <v>170.32576</v>
      </c>
      <c r="G64" s="71">
        <f>E64/E82*100</f>
        <v>4.2957284883916307</v>
      </c>
      <c r="H64" s="66">
        <f>SUM(H65:H68)</f>
        <v>107000</v>
      </c>
      <c r="I64" s="67">
        <f t="shared" si="10"/>
        <v>214</v>
      </c>
      <c r="J64" s="42">
        <f>H64/H82*100</f>
        <v>3.6832368274224105</v>
      </c>
    </row>
    <row r="65" spans="1:10" x14ac:dyDescent="0.25">
      <c r="A65" s="7" t="s">
        <v>69</v>
      </c>
      <c r="B65" s="8" t="s">
        <v>70</v>
      </c>
      <c r="C65" s="44">
        <v>15000</v>
      </c>
      <c r="D65" s="44">
        <v>20000</v>
      </c>
      <c r="E65" s="44">
        <v>17483</v>
      </c>
      <c r="F65" s="73">
        <f t="shared" si="9"/>
        <v>87.414999999999992</v>
      </c>
      <c r="G65" s="45">
        <f>E65/E82*100</f>
        <v>0.88186568094633344</v>
      </c>
      <c r="H65" s="46">
        <v>23000</v>
      </c>
      <c r="I65" s="47">
        <f t="shared" si="10"/>
        <v>114.99999999999999</v>
      </c>
      <c r="J65" s="38">
        <f>H65/H82*100</f>
        <v>0.79172380402537801</v>
      </c>
    </row>
    <row r="66" spans="1:10" ht="23.25" x14ac:dyDescent="0.25">
      <c r="A66" s="7" t="s">
        <v>71</v>
      </c>
      <c r="B66" s="8" t="s">
        <v>72</v>
      </c>
      <c r="C66" s="44">
        <v>15000</v>
      </c>
      <c r="D66" s="44">
        <v>15000</v>
      </c>
      <c r="E66" s="44">
        <v>31542</v>
      </c>
      <c r="F66" s="73">
        <f t="shared" si="9"/>
        <v>210.27999999999997</v>
      </c>
      <c r="G66" s="45">
        <f>E66/E82*100</f>
        <v>1.5910202658816703</v>
      </c>
      <c r="H66" s="46">
        <v>35000</v>
      </c>
      <c r="I66" s="47">
        <f t="shared" si="10"/>
        <v>233.33333333333334</v>
      </c>
      <c r="J66" s="38">
        <f>H66/H82*100</f>
        <v>1.2047970930820968</v>
      </c>
    </row>
    <row r="67" spans="1:10" x14ac:dyDescent="0.25">
      <c r="A67" s="2" t="s">
        <v>73</v>
      </c>
      <c r="B67" s="8" t="s">
        <v>74</v>
      </c>
      <c r="C67" s="44">
        <v>15000</v>
      </c>
      <c r="D67" s="44">
        <v>15000</v>
      </c>
      <c r="E67" s="44">
        <v>10582</v>
      </c>
      <c r="F67" s="73">
        <f t="shared" si="9"/>
        <v>70.546666666666667</v>
      </c>
      <c r="G67" s="45">
        <f>E67/E82*100</f>
        <v>0.53377009871155401</v>
      </c>
      <c r="H67" s="46">
        <v>11000</v>
      </c>
      <c r="I67" s="47">
        <f t="shared" si="10"/>
        <v>73.333333333333329</v>
      </c>
      <c r="J67" s="38">
        <f>H67/H82*100</f>
        <v>0.37865051496865904</v>
      </c>
    </row>
    <row r="68" spans="1:10" x14ac:dyDescent="0.25">
      <c r="A68" s="2" t="s">
        <v>142</v>
      </c>
      <c r="B68" s="8" t="s">
        <v>143</v>
      </c>
      <c r="C68" s="44"/>
      <c r="D68" s="44"/>
      <c r="E68" s="44">
        <v>25555.88</v>
      </c>
      <c r="F68" s="73"/>
      <c r="G68" s="45"/>
      <c r="H68" s="46">
        <v>38000</v>
      </c>
      <c r="I68" s="47"/>
      <c r="J68" s="38"/>
    </row>
    <row r="69" spans="1:10" x14ac:dyDescent="0.25">
      <c r="A69" s="11" t="s">
        <v>20</v>
      </c>
      <c r="B69" s="13" t="s">
        <v>75</v>
      </c>
      <c r="C69" s="63">
        <f>SUM(C70:C74)</f>
        <v>40000</v>
      </c>
      <c r="D69" s="63">
        <f>SUM(D70:D74)</f>
        <v>28000</v>
      </c>
      <c r="E69" s="63">
        <f>SUM(E70:E74)</f>
        <v>1566</v>
      </c>
      <c r="F69" s="64">
        <f t="shared" si="9"/>
        <v>5.5928571428571434</v>
      </c>
      <c r="G69" s="71">
        <f>E69/E82*100</f>
        <v>7.8991114589141334E-2</v>
      </c>
      <c r="H69" s="66">
        <f>SUM(H70:H74)</f>
        <v>3500</v>
      </c>
      <c r="I69" s="67">
        <f t="shared" si="10"/>
        <v>12.5</v>
      </c>
      <c r="J69" s="42">
        <f>H69/H82*100</f>
        <v>0.12047970930820968</v>
      </c>
    </row>
    <row r="70" spans="1:10" x14ac:dyDescent="0.25">
      <c r="A70" s="2" t="s">
        <v>76</v>
      </c>
      <c r="B70" s="8" t="s">
        <v>77</v>
      </c>
      <c r="C70" s="44">
        <v>10000</v>
      </c>
      <c r="D70" s="44">
        <v>3000</v>
      </c>
      <c r="E70" s="44"/>
      <c r="F70" s="73">
        <f t="shared" si="9"/>
        <v>0</v>
      </c>
      <c r="G70" s="45">
        <f>E70/E82*100</f>
        <v>0</v>
      </c>
      <c r="H70" s="46"/>
      <c r="I70" s="47">
        <f t="shared" si="10"/>
        <v>0</v>
      </c>
      <c r="J70" s="38">
        <f>H70/H82*100</f>
        <v>0</v>
      </c>
    </row>
    <row r="71" spans="1:10" x14ac:dyDescent="0.25">
      <c r="A71" s="2" t="s">
        <v>78</v>
      </c>
      <c r="B71" s="8" t="s">
        <v>79</v>
      </c>
      <c r="C71" s="44">
        <v>5000</v>
      </c>
      <c r="D71" s="44">
        <v>3000</v>
      </c>
      <c r="E71" s="44"/>
      <c r="F71" s="73">
        <f t="shared" si="9"/>
        <v>0</v>
      </c>
      <c r="G71" s="45">
        <f>E71/E82*100</f>
        <v>0</v>
      </c>
      <c r="H71" s="46"/>
      <c r="I71" s="47"/>
      <c r="J71" s="38">
        <f>H71/H82*100</f>
        <v>0</v>
      </c>
    </row>
    <row r="72" spans="1:10" x14ac:dyDescent="0.25">
      <c r="A72" s="2" t="s">
        <v>80</v>
      </c>
      <c r="B72" s="8" t="s">
        <v>81</v>
      </c>
      <c r="C72" s="44">
        <v>5000</v>
      </c>
      <c r="D72" s="44">
        <v>4000</v>
      </c>
      <c r="E72" s="44">
        <v>1566</v>
      </c>
      <c r="F72" s="73">
        <f t="shared" si="9"/>
        <v>39.15</v>
      </c>
      <c r="G72" s="45">
        <f>E72/E82*100</f>
        <v>7.8991114589141334E-2</v>
      </c>
      <c r="H72" s="46">
        <v>3500</v>
      </c>
      <c r="I72" s="47"/>
      <c r="J72" s="38"/>
    </row>
    <row r="73" spans="1:10" ht="23.25" x14ac:dyDescent="0.25">
      <c r="A73" s="2" t="s">
        <v>82</v>
      </c>
      <c r="B73" s="8" t="s">
        <v>83</v>
      </c>
      <c r="C73" s="44">
        <v>15000</v>
      </c>
      <c r="D73" s="44">
        <v>15000</v>
      </c>
      <c r="E73" s="44"/>
      <c r="F73" s="73">
        <f t="shared" si="9"/>
        <v>0</v>
      </c>
      <c r="G73" s="45">
        <f>E73/E82*100</f>
        <v>0</v>
      </c>
      <c r="H73" s="46"/>
      <c r="I73" s="47"/>
      <c r="J73" s="38"/>
    </row>
    <row r="74" spans="1:10" x14ac:dyDescent="0.25">
      <c r="A74" s="7" t="s">
        <v>84</v>
      </c>
      <c r="B74" s="8" t="s">
        <v>85</v>
      </c>
      <c r="C74" s="44">
        <v>5000</v>
      </c>
      <c r="D74" s="44">
        <v>3000</v>
      </c>
      <c r="E74" s="44"/>
      <c r="F74" s="73">
        <f t="shared" si="9"/>
        <v>0</v>
      </c>
      <c r="G74" s="45">
        <f>E74/E82*100</f>
        <v>0</v>
      </c>
      <c r="H74" s="46"/>
      <c r="I74" s="47"/>
      <c r="J74" s="38"/>
    </row>
    <row r="75" spans="1:10" x14ac:dyDescent="0.25">
      <c r="A75" s="11" t="s">
        <v>86</v>
      </c>
      <c r="B75" s="13" t="s">
        <v>87</v>
      </c>
      <c r="C75" s="63">
        <f>SUM(C76)</f>
        <v>5000</v>
      </c>
      <c r="D75" s="63">
        <f>SUM(D76)</f>
        <v>5000</v>
      </c>
      <c r="E75" s="63">
        <f>SUM(E76)</f>
        <v>0</v>
      </c>
      <c r="F75" s="64">
        <f t="shared" si="9"/>
        <v>0</v>
      </c>
      <c r="G75" s="71">
        <f>E75/E82*100</f>
        <v>0</v>
      </c>
      <c r="H75" s="66">
        <f>H76</f>
        <v>0</v>
      </c>
      <c r="I75" s="67"/>
      <c r="J75" s="42"/>
    </row>
    <row r="76" spans="1:10" ht="23.25" x14ac:dyDescent="0.25">
      <c r="A76" s="7" t="s">
        <v>88</v>
      </c>
      <c r="B76" s="8" t="s">
        <v>89</v>
      </c>
      <c r="C76" s="44">
        <v>5000</v>
      </c>
      <c r="D76" s="44">
        <v>5000</v>
      </c>
      <c r="E76" s="44"/>
      <c r="F76" s="73">
        <f t="shared" si="9"/>
        <v>0</v>
      </c>
      <c r="G76" s="45">
        <f>E76/E82*100</f>
        <v>0</v>
      </c>
      <c r="H76" s="46"/>
      <c r="I76" s="47"/>
      <c r="J76" s="38"/>
    </row>
    <row r="77" spans="1:10" ht="22.5" x14ac:dyDescent="0.25">
      <c r="A77" s="19" t="s">
        <v>90</v>
      </c>
      <c r="B77" s="20" t="s">
        <v>93</v>
      </c>
      <c r="C77" s="63">
        <v>5000</v>
      </c>
      <c r="D77" s="63">
        <v>5000</v>
      </c>
      <c r="E77" s="63">
        <f>SUM(E78:E79)</f>
        <v>40541.800000000003</v>
      </c>
      <c r="F77" s="64">
        <f t="shared" si="9"/>
        <v>810.83600000000013</v>
      </c>
      <c r="G77" s="71">
        <f>E77/E82*100</f>
        <v>2.0449821005428164</v>
      </c>
      <c r="H77" s="66">
        <f>SUM(H78:H80)</f>
        <v>654289.71</v>
      </c>
      <c r="I77" s="67">
        <f>H77/D77*100</f>
        <v>13085.794199999998</v>
      </c>
      <c r="J77" s="42">
        <f>H77/H82*100</f>
        <v>22.522466875472233</v>
      </c>
    </row>
    <row r="78" spans="1:10" x14ac:dyDescent="0.25">
      <c r="A78" s="76" t="s">
        <v>145</v>
      </c>
      <c r="B78" s="77" t="s">
        <v>147</v>
      </c>
      <c r="C78" s="73"/>
      <c r="D78" s="73"/>
      <c r="E78" s="73">
        <v>23541.8</v>
      </c>
      <c r="F78" s="73"/>
      <c r="G78" s="68"/>
      <c r="H78" s="46">
        <v>19687.5</v>
      </c>
      <c r="I78" s="47"/>
      <c r="J78" s="38"/>
    </row>
    <row r="79" spans="1:10" x14ac:dyDescent="0.25">
      <c r="A79" s="76" t="s">
        <v>146</v>
      </c>
      <c r="B79" s="77" t="s">
        <v>148</v>
      </c>
      <c r="C79" s="73"/>
      <c r="D79" s="73"/>
      <c r="E79" s="73">
        <v>17000</v>
      </c>
      <c r="F79" s="73"/>
      <c r="G79" s="68"/>
      <c r="H79" s="46">
        <v>17000</v>
      </c>
      <c r="I79" s="47"/>
      <c r="J79" s="38"/>
    </row>
    <row r="80" spans="1:10" x14ac:dyDescent="0.25">
      <c r="A80" s="76" t="s">
        <v>149</v>
      </c>
      <c r="B80" s="77" t="s">
        <v>152</v>
      </c>
      <c r="C80" s="73"/>
      <c r="D80" s="73"/>
      <c r="E80" s="73"/>
      <c r="F80" s="73"/>
      <c r="G80" s="68"/>
      <c r="H80" s="46">
        <v>617602.21</v>
      </c>
      <c r="I80" s="47"/>
      <c r="J80" s="38"/>
    </row>
    <row r="81" spans="1:10" x14ac:dyDescent="0.25">
      <c r="A81" s="19"/>
      <c r="B81" s="20" t="s">
        <v>126</v>
      </c>
      <c r="C81" s="63"/>
      <c r="D81" s="63">
        <f>SUM(D77+D75+D69+D64+D59+D49+D35)</f>
        <v>2421687.7400000002</v>
      </c>
      <c r="E81" s="63"/>
      <c r="F81" s="64"/>
      <c r="G81" s="71"/>
      <c r="H81" s="66">
        <f>SUM(H77+H75+H69+H64+H59+H49+H35)</f>
        <v>2364530.59</v>
      </c>
      <c r="I81" s="67">
        <f>H81/D81*100</f>
        <v>97.639780345916918</v>
      </c>
      <c r="J81" s="42">
        <f>H81/H82*100</f>
        <v>81.393702323877008</v>
      </c>
    </row>
    <row r="82" spans="1:10" x14ac:dyDescent="0.25">
      <c r="A82" s="9"/>
      <c r="B82" s="10" t="s">
        <v>91</v>
      </c>
      <c r="C82" s="54">
        <f>SUM(C77+C75+C69+C64+C59+C49+C35+C31)</f>
        <v>1788785.98</v>
      </c>
      <c r="D82" s="54">
        <f>SUM(D77+D75+D69+D64+D59+D49+D35+D31)</f>
        <v>2846946.0100000002</v>
      </c>
      <c r="E82" s="54">
        <f>SUM(E77+E75+E69+E64+E59+E49+E35+E31)</f>
        <v>1982501.46</v>
      </c>
      <c r="F82" s="55">
        <f t="shared" si="9"/>
        <v>69.636075044500046</v>
      </c>
      <c r="G82" s="56">
        <f>E82/E82*100</f>
        <v>100</v>
      </c>
      <c r="H82" s="57">
        <f>SUM(H81+H31)</f>
        <v>2905053.4899999998</v>
      </c>
      <c r="I82" s="58">
        <f>H82/D82*100</f>
        <v>102.04104608221915</v>
      </c>
      <c r="J82" s="40">
        <f>H82/H82*100</f>
        <v>100</v>
      </c>
    </row>
    <row r="83" spans="1:10" ht="45.75" x14ac:dyDescent="0.25">
      <c r="A83" s="21"/>
      <c r="B83" s="22" t="s">
        <v>92</v>
      </c>
      <c r="C83" s="23"/>
      <c r="D83" s="23"/>
      <c r="E83" s="23"/>
      <c r="F83" s="23"/>
      <c r="G83" s="26"/>
      <c r="H83" s="29"/>
      <c r="I83" s="29"/>
      <c r="J83" s="30"/>
    </row>
    <row r="84" spans="1:10" x14ac:dyDescent="0.25">
      <c r="B84" t="s">
        <v>97</v>
      </c>
      <c r="C84" t="str">
        <f>IF(H29=H82,"DA","NE")</f>
        <v>DA</v>
      </c>
    </row>
  </sheetData>
  <mergeCells count="1"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Rujana</dc:creator>
  <cp:lastModifiedBy>Rujana</cp:lastModifiedBy>
  <cp:lastPrinted>2016-02-25T11:02:55Z</cp:lastPrinted>
  <dcterms:created xsi:type="dcterms:W3CDTF">2014-10-23T11:34:16Z</dcterms:created>
  <dcterms:modified xsi:type="dcterms:W3CDTF">2019-12-18T14:01:09Z</dcterms:modified>
</cp:coreProperties>
</file>